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3"/>
  </bookViews>
  <sheets>
    <sheet name="汇总表" sheetId="4" r:id="rId1"/>
    <sheet name="4人间" sheetId="8" r:id="rId2"/>
    <sheet name="6人间" sheetId="11" r:id="rId3"/>
    <sheet name="3层6人间" sheetId="9" r:id="rId4"/>
    <sheet name="过道" sheetId="10" r:id="rId5"/>
  </sheets>
  <definedNames>
    <definedName name="_xlnm._FilterDatabase" localSheetId="1" hidden="1">'4人间'!$A$4:$M$46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<sst xmlns="http://schemas.openxmlformats.org/spreadsheetml/2006/main" count="493" uniqueCount="178">
  <si>
    <t>汇总表</t>
  </si>
  <si>
    <t>序号</t>
  </si>
  <si>
    <t>项目名称</t>
  </si>
  <si>
    <t>单位</t>
  </si>
  <si>
    <t>数量</t>
  </si>
  <si>
    <t>单价</t>
  </si>
  <si>
    <t>小计</t>
  </si>
  <si>
    <t>4人间</t>
  </si>
  <si>
    <t>间</t>
  </si>
  <si>
    <t>6人间（14-16层）</t>
  </si>
  <si>
    <t>6人间（3层）</t>
  </si>
  <si>
    <t>过道</t>
  </si>
  <si>
    <t>层</t>
  </si>
  <si>
    <t>扣减4层过道贴石塑地板和踢脚线工程量</t>
  </si>
  <si>
    <t>其它土建工程</t>
  </si>
  <si>
    <t>项</t>
  </si>
  <si>
    <t>总合计</t>
  </si>
  <si>
    <t>重庆理工职业学院国际楼4-13层4人间工程量计价清单</t>
  </si>
  <si>
    <t>项目特征</t>
  </si>
  <si>
    <t>计
量
单
位</t>
  </si>
  <si>
    <t>工程量</t>
  </si>
  <si>
    <t>综合单价组成</t>
  </si>
  <si>
    <t>综合
单价
（元）</t>
  </si>
  <si>
    <t>合价
（元）</t>
  </si>
  <si>
    <t>主
材
费
（元）</t>
  </si>
  <si>
    <t>辅
材
费
（元）</t>
  </si>
  <si>
    <t>人工
及机
具费（元）</t>
  </si>
  <si>
    <t>措施费、
管理费、
规费、利
润、税金
及其他</t>
  </si>
  <si>
    <t>一</t>
  </si>
  <si>
    <t xml:space="preserve">4-13层4人间 </t>
  </si>
  <si>
    <t>墙砖拆除后墙面抹灰</t>
  </si>
  <si>
    <t xml:space="preserve">[项目特征]
1.墙体类型:综合考虑
2.面层厚度、砂浆配合比:20mm厚1:3水泥砂浆
[工作内容]
1.基层清理，墙面润湿
2.砂浆制作、运输
3.底层抹灰
4.抹面层                                               </t>
  </si>
  <si>
    <t xml:space="preserve"> 平米</t>
  </si>
  <si>
    <t>室内开补线槽</t>
  </si>
  <si>
    <t>[项目特征]
1.名称:室内线槽（含石工剔打线槽及泥工水泥砂浆修补线槽）
[工作内容]
1.墙面开槽
2.墙面补线槽恢复处理</t>
  </si>
  <si>
    <t>除渣</t>
  </si>
  <si>
    <t>[项目特征]
1.运输距离:转运及运输（运距3.5KM内）
[工作内容]
1.运输
2.弃渣</t>
  </si>
  <si>
    <t>卫生间100mm新建墙</t>
  </si>
  <si>
    <t>[项目特征]
1.砖品种、规格、强度等级:红砖或加气砖砌筑
2.墙体类型:填充墙
3.砂浆强度等级、配合比:1：3水泥混合砂浆砌筑
4.砌筑部位:卫生间内砌600宽2.7米高
5.墙面处理方式:双面抹灰
[工作内容]
1.砂浆制作、运输
2.砌砖
3.刮缝
4.砖压顶砌筑
5.材料运输</t>
  </si>
  <si>
    <t>水电改造</t>
  </si>
  <si>
    <t>[项目特征]
1.电线为渝丰单股低卤阻燃铜芯电线，线管得亿穿线管；秋叶源超五类网线
2、布线符合设计要求，导线在管内不得有接头和扭结，不允许有明露导线，严禁将导线直接埋入抹灰层；
3、灯线进线使用2.5mm2出线使用1.5mm2，普通插座使用2.5mm2，分组按所有灯线一组，所有普通插座二组，卫生间单独一组。
4、给水管采用联塑PPR给水管道，含卫生间冷热水改造。                                                                                                                                                                                                     5、排水管采用得亿U-PVC管材。</t>
  </si>
  <si>
    <t>卫生间墙、地面防水</t>
  </si>
  <si>
    <t>[项目特征]
1.防水膜品种:东方雨虹防水
2.涂膜厚度、遍数:地面做丙纶附加层上翻300，后做2mm厚防水涂料，两遍，
3.其他:做24小时蓄水试验；墙面防水地面高度2米；
[工作内容]
1.基层处理
2.刷基层处理剂
3.喷涂防水层</t>
  </si>
  <si>
    <t>地面找平（含地面回填）</t>
  </si>
  <si>
    <t>[项目特征]
1.找平层厚度:找平层厚度不低于40mm
2.砂浆种类及配合比:1:3.5水泥砂浆
[工作内容]
1.基层清理，改下水后地面建渣回填
2.抹找平层
3.材料运输</t>
  </si>
  <si>
    <t>墙地面贴砖（含墙面刷背胶）</t>
  </si>
  <si>
    <t xml:space="preserve">[项目特征]
1.基层清理，辅料PO32.5水泥；或混合瓷砖胶.
2.结合层厚度、砂浆配合比:20厚1：3水泥砂浆结合层，表面撒水泥粉，或混合瓷砖胶
3.面层材料品种、规格、颜色:墙面采用400*800墙砖，地面选择400*400地砖，佛山产瓷砖。（具体以甲方选样为准）。
4.嵌缝材料种类:专用勾缝剂勾缝
[工作内容]
1.基层清理
2.抹找平层
3.面层铺设、磨边
4.嵌缝
</t>
  </si>
  <si>
    <t>过道石膏板吊顶</t>
  </si>
  <si>
    <t>[项目特征]
1.吊顶形式、吊杆规格、高度:直径8mm螺纹吊杆
2.龙骨材料种类、规格、中距:主龙骨间距不大于1000mm，副龙骨间距不大于400mm，局部采用木龙骨
3.面层材料品种、规格:9.5泰山石膏板封面，防锈自攻螺钉固定
[工作内容]
1.基层清理、吊杆安装
2.龙骨安装
3.面层石膏板安装</t>
  </si>
  <si>
    <t>房间石膏板双眼皮吊顶</t>
  </si>
  <si>
    <t>[项目特征]
1.吊顶形式、吊杆规格、高度:跌级边軕边距5cm,下吊高800
2.龙骨材料种类、规格、中距:主龙骨间距不大于1000mm，副龙骨间距不大于400mm，局部采用木龙骨
3.面层材料品种、规格:9.5泰山石膏板封面，防锈自攻螺钉固定
[工作内容]
1.基层清理、吊杆安装
2.龙骨安装
3.面层石膏板安装</t>
  </si>
  <si>
    <t xml:space="preserve"> 米</t>
  </si>
  <si>
    <t>卫生间300*600铝扣板吊顶</t>
  </si>
  <si>
    <t>[项目特征]
1.吊顶形式、吊杆规格、高度:直径6mm螺纹吊杆，高度2.7米
2.龙骨材料种类、规格、中距:38主骨，铝扣板专用三角龙骨
3.面层材料品种、规格:300*600铝扣板，
[工作内容]
1.基层清理、吊杆安装
2.龙骨安装
3.面层铝扣板铺贴</t>
  </si>
  <si>
    <t>卫生间面盆及柜体（2个面盆）含台面石材</t>
  </si>
  <si>
    <t>[项目特征]
1.柜体规格:规格尺寸详设计（台盆品牌：九牧、四维。参考型号：四维洁具Sc9802，可选择不低于参考型号的规定品牌内的其他产品，具体以甲方最终选样为准）
[工作内容]
1.台柜制作、运输、安装(安放)
2.石材及面盆安装
3.五金件安装</t>
  </si>
  <si>
    <t>套</t>
  </si>
  <si>
    <t>卫生间面盆龙头（2个龙头砂）</t>
  </si>
  <si>
    <t>[项目特征]
1.名称:九牧或四维台下盆龙头（参考型号：四维洁具SF17113GM，可选择不低于参考型号的规定品牌内的其他产品，具体以甲方最终选样为准）；
2.附件名称:含下水及高压管、角阀等五金配件
[工作内容]
1.器具安装
2.附件安装</t>
  </si>
  <si>
    <t>卫生间淋浴花洒</t>
  </si>
  <si>
    <t>[项目特征]
1.名称:九牧或四维淋浴花洒，含龙头及花洒（参考型号：四维洁具SF41291FGM，可选择不低于参考型号的规定品牌内的其他产品，具体以甲方最终选样为准）
[工作内容]
1.器具安装
2.附件安装</t>
  </si>
  <si>
    <t>蹲便器</t>
  </si>
  <si>
    <t>[项目特征]
1.名称:蹲便池及水箱（品牌：九牧或四维。蹲便器参考型号：四维洁具Sc6022，水箱参考型号：四维洁具Sc3013，可选择不低于参考型号的规定品牌内的其他产品，具体以甲方最终选样为准）
[工作内容]
1.器具安装
2.附件安装</t>
  </si>
  <si>
    <t>灯具</t>
  </si>
  <si>
    <t>[项目特征]
1.名称:成品灯具
[工作内容]
1.本体安装
2.2个筒灯（7.5cm）,2个卫生面板灯（300*600），原日光顶灯利旧安装</t>
  </si>
  <si>
    <t xml:space="preserve">项 </t>
  </si>
  <si>
    <t>地面石塑地板铺贴</t>
  </si>
  <si>
    <t>[项目特征]
1、1205*187*6耐火防水防烟烫仿木纹石塑地板铺装（颜色和款式以甲方选样为准）
[工作内容]
1.基层清理
2.防潮垫铺装
3.石塑地板加工与铺装
4.材料运输</t>
  </si>
  <si>
    <t>墙顶面基层及无机涂料</t>
  </si>
  <si>
    <t>[项目特征]
1.基层类型:顶面基层找平，顶面基层平整度误差不超过3cm
2.刮腻子遍数:批刮立邦腻子2遍，顶面石膏板接缝处采用挂玻纤网工艺处理
3.油漆品种、刷漆遍数:立邦无机涂料一底两面
4.验收标准:表面无机涂料均匀，无明显流坠
[工作内容]
1.基层清理
2.刮腻子
3.刷防护材料、油漆</t>
  </si>
  <si>
    <t>开关插座</t>
  </si>
  <si>
    <t>[项目特征]
1.名称:德力西开关插座
[工作内容]
1.本体安装
2.接线</t>
  </si>
  <si>
    <t>卫生间墙地砖拆除（含回填层开挖）</t>
  </si>
  <si>
    <t>[项目特征]
1.名称:原卫生间墙地砖拆除，地砖拆除后卫生间地面回填层清理出来
[工作内容]
1.拆除
2.地面、清理</t>
  </si>
  <si>
    <t>平米</t>
  </si>
  <si>
    <t>窗帘盒</t>
  </si>
  <si>
    <t>[项目特征]
1.材质、规格:12mm阻燃板基层，面贴9.5泰山石膏板
[工作内容]
1.安装、固定</t>
  </si>
  <si>
    <t>米</t>
  </si>
  <si>
    <t>卫生间艺术玻璃不锈钢收口</t>
  </si>
  <si>
    <t>[项目特征]
1.门套类型:12mm阻燃板基础，不锈钢包饰面包套，详设计
[工作内容]
1.清理基层
2.立筋制作、安装
3.基层板安装
4.面层不锈钢铺贴</t>
  </si>
  <si>
    <t>卫生间浴巾架</t>
  </si>
  <si>
    <t>[项目特征]
1.名称:铝合金浴巾架
[工作内容]
1.本体安装</t>
  </si>
  <si>
    <t>个</t>
  </si>
  <si>
    <t>不锈钢晾衣杆</t>
  </si>
  <si>
    <t>[项目特征]
1.名称:不锈钢晾衣杆，窗台上方安装4根25不锈钢管
[工作内容]
1.本体安装</t>
  </si>
  <si>
    <t>卫生间卫浴镜</t>
  </si>
  <si>
    <t>[项目特征]
1.名称:6mm银镜，20mm不锈钢边框
[工作内容]
1.本体安装</t>
  </si>
  <si>
    <t>卫生间浴帘</t>
  </si>
  <si>
    <t>浴帘：1800*2000，防水灰色浴帘。</t>
  </si>
  <si>
    <t>卫生间换气扇</t>
  </si>
  <si>
    <t>[项目特征]
1.名称:300*600集成换气扇
[工作内容]
1.本体安装</t>
  </si>
  <si>
    <t>踢脚线</t>
  </si>
  <si>
    <t>[项目特征]
1.名称:成品60mm竹木防水踢脚线
1.基层清理
2.脚线铺贴
3.材料运输</t>
  </si>
  <si>
    <t>窗帘</t>
  </si>
  <si>
    <t>遮光布窗帘，高度3200</t>
  </si>
  <si>
    <t>卫生间门坎石+入户门门坎石</t>
  </si>
  <si>
    <t>门坎石制作及安装</t>
  </si>
  <si>
    <t>块</t>
  </si>
  <si>
    <t>空调软接制作安装</t>
  </si>
  <si>
    <t>阻燃布制作及安装</t>
  </si>
  <si>
    <t>空调风口及检查口</t>
  </si>
  <si>
    <t>ABS白色出风口1000*150、回风口1000*250及350*350检查口</t>
  </si>
  <si>
    <t>卫生间隔断处不锈钢包套收口</t>
  </si>
  <si>
    <t>卫生间墙面[项目特征]
1.门套类型:12mm阻燃板基础，不锈钢包饰面包套，详设计
[工作内容]
1.清理基层
2.立筋制作、安装
3.基层板安装
4.面层不锈钢铺贴</t>
  </si>
  <si>
    <t>卫生间地面石阶收口</t>
  </si>
  <si>
    <t>卫生间地面干湿分区地面挡水</t>
  </si>
  <si>
    <t>原消防管道刷白色油漆</t>
  </si>
  <si>
    <t>未吊顶部份消防管道做白色防锈漆</t>
  </si>
  <si>
    <t>消防设备利旧安装</t>
  </si>
  <si>
    <t>含卫生间报警、房间消防广播拆利及利旧安装</t>
  </si>
  <si>
    <t>卫生间铝合金门拆除及利旧安装</t>
  </si>
  <si>
    <t>原铝合金门拆除，墙面防水施工完成，原门利旧恢复安装。</t>
  </si>
  <si>
    <t>卫生间玻璃拆除及利旧安装</t>
  </si>
  <si>
    <t>原卫生间玻璃拆除，待防水及墙砖施工完成，做木基层安装后玻璃利旧恢复</t>
  </si>
  <si>
    <t>房间内消防喷淋管改造</t>
  </si>
  <si>
    <t>原房间内消防喷淋管上调至顶板下5cm（方便检修），增加50cm长32立管，增加2个32直角弯头。</t>
  </si>
  <si>
    <t>总计</t>
  </si>
  <si>
    <t>重庆理工职业学院国际楼14-16层6人间工程量计价清单</t>
  </si>
  <si>
    <t xml:space="preserve">14-16层6人间 </t>
  </si>
  <si>
    <t xml:space="preserve">水泥沙桨墙面抹灰层                                                             </t>
  </si>
  <si>
    <t>[项目特征]
1.电线为渝丰单股低卤阻燃铜芯电线，线管得亿穿线管；秋叶源超五类网线
2、布线符合设计要求，导线在管内不得有接头和扭结，不允许有明露导线，严禁将导线直接埋入抹灰层；
3、灯线进线使用2.5mm2出线使用1.5mm2，普通插座使用2.5mm2，分组按所有灯线一组，所有普通插座二组，卫生间单独一组。
4、给水管采用联塑PPR给水管道。                                                                                                                                                                                                     5、排水管采用得亿U-PVC管材。</t>
  </si>
  <si>
    <t>[项目特征]
1.找平层厚度:找平层厚度不低于40mm
2.砂浆种类及配合比:1:3.5水泥砂浆
[工作内容]
1.基层清理，改下水后回填
2.抹找平层
3.材料运输</t>
  </si>
  <si>
    <t>[项目特征]
1.吊顶形式、吊杆规格、高度:边距2cm,高300
2.龙骨材料种类、规格、中距:主龙骨间距不大于1000mm，副龙骨间距不大于400mm，局部采用木龙骨
3.面层材料品种、规格:9.5泰山石膏板封面，防锈自攻螺钉固定
[工作内容]
1.基层清理、吊杆安装
2.龙骨安装
3.面层石膏板安装</t>
  </si>
  <si>
    <t>[项目特征]
1.吊顶形式、吊杆规格、高度:直径6mm螺纹吊杆
2.龙骨材料种类、规格、中距:
3.面层材料品种、规格:300*600铝扣板，
[工作内容]
1.基层清理、吊杆安装
2.龙骨安装
3.面层铝扣板铺贴</t>
  </si>
  <si>
    <t>[项目特征]
1.名称:成品灯具
[工作内容]
1.本体安装
2.2个筒灯（7.5cm）,2个卫生面板灯（300*600）</t>
  </si>
  <si>
    <t>卫生间门坎石+房间门坎石</t>
  </si>
  <si>
    <t>6人衣柜</t>
  </si>
  <si>
    <t>高2.4米，长1.8米</t>
  </si>
  <si>
    <t>空调软接接制作安装</t>
  </si>
  <si>
    <t>未吊顶部份消防管道做白色防锈漆（水平直管及下支管含支架部份长度5.5米）</t>
  </si>
  <si>
    <t>重庆理工职业学院国际楼3层6人间工程量计价清单</t>
  </si>
  <si>
    <t xml:space="preserve">3层6人间 </t>
  </si>
  <si>
    <t>石膏板吊顶</t>
  </si>
  <si>
    <t>[项目特征]
1.名称:成品灯具
[工作内容]
1.本体安装
2.2个筒灯（7.5cm）,2个卫生面板灯（300*600）,宿舍顶面300*1200平板吸顶灯2套</t>
  </si>
  <si>
    <t>卫生间门坎石</t>
  </si>
  <si>
    <t>消防改造</t>
  </si>
  <si>
    <t>原消防管道拆除，按吊顶标高做新喷淋头，报警及广播拆除及利旧安装</t>
  </si>
  <si>
    <t>重庆理工职业学院国际楼3-16层公区过道工程量计价清单</t>
  </si>
  <si>
    <t>过道公区</t>
  </si>
  <si>
    <t>电路改造</t>
  </si>
  <si>
    <t xml:space="preserve">[项目特征]
1.电线为渝丰单股低卤阻燃铜芯电线，线管得亿Φ16型穿线管；秋叶源超五类网线
2、布线符合设计要求，导线在管内不得有接头和扭结，不允许有明露导线，严禁将导线直接埋入抹灰层；
3、灯线进线使用2.5mm2出线使用1.5mm2，普通插座使用2.5mm2，配电箱配德力西空开。
</t>
  </si>
  <si>
    <t>电梯厅石膏板吊顶</t>
  </si>
  <si>
    <t>铝方通吊顶</t>
  </si>
  <si>
    <t>[项目特征]
1.吊顶形式、吊杆规格、高度:直径8mm螺纹吊杆
2.龙骨材料种类、规格、中距:主龙骨间距不大于1200mm，
3.面层材料品种、规格:铝方通（详设计）
[工作内容]
1.基层清理、吊杆安装
2.龙骨安装
3.铝方通铺贴</t>
  </si>
  <si>
    <t>电梯间墙面造型装饰墙</t>
  </si>
  <si>
    <t>[项目特征]
1.龙骨材料种类、规格、中距:详设计
2.基层材料种类、规格:详设计
3.面层材料品种、规格、颜色:详设计
[工作内容]
1.基层清理
2.龙骨制作、运输、安装
4.基层安装
5.面层铺贴</t>
  </si>
  <si>
    <t>入户门墙面木饰面装饰造型</t>
  </si>
  <si>
    <t>[项目特征]
1.龙骨材料种类、规格、中距:详设计
2.基层材料种类、规格:阻燃板基层
3.面层材料品种、规格、颜色:木饰面
[工作内容]
1.基层清理
2.龙骨制作、运输、安装
3.基层铺钉
4.面层铺贴</t>
  </si>
  <si>
    <t>[项目特征]
1.名称:成品灯具
[工作内容]
1.本体安装</t>
  </si>
  <si>
    <t>顶面墙面基层及无机涂料</t>
  </si>
  <si>
    <t>[项目特征]
1.基层类型:墙顶面基层找平；墙顶面基层平整度误差不超过3cm
2.刮腻子遍数:墙顶面批刮立邦腻子2遍，接缝及线槽处采用挂玻纤网工艺处理
3.油漆品种、刷漆遍数:立邦无机涂料一底两面
4.验收标准:表面无机涂料均匀，无明显流坠
[工作内容]
1.基层清理
2.刮腻子
3.刷防护材料、油漆</t>
  </si>
  <si>
    <t>电梯不锈钢包门套</t>
  </si>
  <si>
    <t>[项目特征]
1.门套类型:电梯不锈钢包门套，详设计（含电梯不锈钢门套及电梯装饰板门楣）
[工作内容]
1.清理基层
2.立筋制作、安装
3.基层板安装
4.面层铺贴</t>
  </si>
  <si>
    <t>[项目特征]
1.名称:成品60mm踢脚线安装
[工作内容]
1.基层清理
2.脚线铺贴
3.材料运输</t>
  </si>
  <si>
    <t>吊顶灯槽</t>
  </si>
  <si>
    <t>[项目特征]
1.灯槽材质、规格:12mm阻燃板基层，面贴9.5泰山石膏板
[工作内容]
1.安装、固定</t>
  </si>
  <si>
    <t>房间内窗台石材及挡水</t>
  </si>
  <si>
    <t>[项目特征]
1.窗台板材质、规格、颜色:白色人造理石，两边做高150mm挡水
[工作内容]
1.基层清理
2.抹找平层
3.窗台板制作、安装</t>
  </si>
  <si>
    <t>楼层标牌</t>
  </si>
  <si>
    <t xml:space="preserve"> </t>
  </si>
  <si>
    <t>过道公区合计</t>
  </si>
  <si>
    <t>二</t>
  </si>
  <si>
    <t>其它工程</t>
  </si>
  <si>
    <t>3层卫生间墙面拆除</t>
  </si>
  <si>
    <t>项目特征：
1、根据施工图和甲方指令拆除墙体
2、墙体类型：100厚页岩实心砖墙（含构造柱、圈梁）
3、修补并平整墙体拆除后墙面、地面裸露出的断口，墙面M7.5砂浆修复、地面c20砼修补。
4、含人工费、机械费、转运费、成品保护费
5.其他：满足设计和规范要求
工作内容：
1、拆除墙体（含构造柱、圈梁）、切割构造柱或拉墙筋钢筋、出渣至甲方指定位置摊平，场内运距1KM
2、修补并平整墙体拆除后墙面、地面裸露出的断口
3、成品保护（达到文明施工保护的效果）</t>
  </si>
  <si>
    <t>3层新砌卫生间墙体</t>
  </si>
  <si>
    <r>
      <rPr>
        <sz val="10"/>
        <rFont val="宋体"/>
        <charset val="134"/>
      </rPr>
      <t>项目特征：
1、根据施工图和甲方指令砌筑隔墙
2、规格：120厚烧结页岩实心砖、M7.5砂浆
3、要求：
  植筋：</t>
    </r>
    <r>
      <rPr>
        <sz val="10"/>
        <rFont val="Calibri"/>
        <charset val="134"/>
      </rPr>
      <t>φ</t>
    </r>
    <r>
      <rPr>
        <sz val="10"/>
        <rFont val="宋体"/>
        <charset val="134"/>
      </rPr>
      <t>6.5拉结筋植入原墙≥90mm，外露700mm，检验荷载≥6.0kN。
  拉结筋：全墙拉结筋@450mm
4、含人工费、机械费、材料费、转运费
5、其他：满足设计和规范要求
工作内容：作内容]
1.砂浆制作、运输
2.砌砖、植筋、浇筑构造柱
3.刮缝
4.砖压顶砌筑
5.材料运输
6、成品保护</t>
    </r>
  </si>
  <si>
    <t>3层厕所新砌墙体墙面抹灰</t>
  </si>
  <si>
    <t>项目特征：
1、对新做隔墙、封堵窗洞及其他部位抹灰
2、规格：M5砂浆、钢丝网12.7X12.7，丝径1
3、要求：与原墙相接处挂300宽镀锌钢丝网，固定后再抹灰
4、含人工费、机械费、材料费、转运费
工作内容：
1.基层清理
2.砂浆制作、运输
3.底层抹灰
4.抹面层
5.抹装饰面
6.勾分格缝</t>
  </si>
  <si>
    <t>偶数层原套房新开门洞</t>
  </si>
  <si>
    <t>项目特征：
1、墙体类型：200厚页岩空心砖墙。
2、洞口尺寸：净宽1000mm，净高2400mm。
3、开洞位置：按施工图或甲方现场指定。
4、开洞方法：采用机械切割辅以人工修边，洞口边缘整齐平直，尽量减少对周边墙体扰动。
5、洞口加固：洞口上方设置预制钢筋混凝土过梁。过梁规格：截面200x180mm，长度1400mm（900+2x250），混凝土强度C25。过梁两端伸入砌体墙支座各不少于250mm，坐浆安装密实。
6、洞口封边：洞口内壁及过梁表面随内墙面抹20mm厚1：3水泥砂浆找平层。
7、人工费、机械费、材料费、转运费
8、其他：满足设计和规范要求
工作内容：
1、拆除墙体、出渣
2、制作过梁
3、内壁抹灰、洞口封边
4、成品保护</t>
  </si>
  <si>
    <t>偶数层原套房内隔墙门洞砌砖封堵</t>
  </si>
  <si>
    <r>
      <rPr>
        <sz val="10"/>
        <rFont val="宋体"/>
        <charset val="134"/>
      </rPr>
      <t>项目特征：
1、根据施工图和甲方指令砌筑隔墙
2、规格：200厚烧结页岩空心砖、M7.5砂浆
3、要求：
  构造柱：墙中设1根（间距≤5m），配筋4</t>
    </r>
    <r>
      <rPr>
        <sz val="10"/>
        <rFont val="Calibri"/>
        <charset val="134"/>
      </rPr>
      <t>Φ</t>
    </r>
    <r>
      <rPr>
        <sz val="10"/>
        <rFont val="宋体"/>
        <charset val="134"/>
      </rPr>
      <t>12纵筋+</t>
    </r>
    <r>
      <rPr>
        <sz val="10"/>
        <rFont val="Calibri"/>
        <charset val="134"/>
      </rPr>
      <t>φ</t>
    </r>
    <r>
      <rPr>
        <sz val="10"/>
        <rFont val="宋体"/>
        <charset val="134"/>
      </rPr>
      <t>6.5@200箍筋。
  植筋：</t>
    </r>
    <r>
      <rPr>
        <sz val="10"/>
        <rFont val="Calibri"/>
        <charset val="134"/>
      </rPr>
      <t>φ</t>
    </r>
    <r>
      <rPr>
        <sz val="10"/>
        <rFont val="宋体"/>
        <charset val="134"/>
      </rPr>
      <t>6.5拉结筋植入原墙≥90mm，外露700mm，检验荷载≥6.0kN。
  拉结筋：全墙拉结筋@450mm
4、含人工费、机械费、材料费、转运费
5、其他：满足设计和规范要求
工作内容：作内容]
1.砂浆制作、运输
2.砌砖、植筋、浇筑构造柱
3.刮缝
4.砖压顶砌筑
5.材料运输
6、成品保护</t>
    </r>
  </si>
  <si>
    <t>偶数层原套房内卫生间扩大墙体拆除</t>
  </si>
  <si>
    <t>偶数层原套房内卫生间扩大新砌卫生间墙</t>
  </si>
  <si>
    <t>偶数层套房内新砌墙墙面抹灰</t>
  </si>
  <si>
    <t>完工开荒清洁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</si>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</sst>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</font>
    <font>
      <sz val="12"/>
      <name val="宋体"/>
      <charset val="134"/>
      <scheme val="minor"/>
    </font>
    <font>
      <b/>
      <sz val="12"/>
      <name val="方正公文小标宋"/>
      <charset val="134"/>
    </font>
    <font>
      <b/>
      <sz val="12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6" fillId="0" borderId="3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>
      <alignment vertical="center"/>
    </xf>
    <xf numFmtId="0" fontId="5" fillId="0" borderId="5" xfId="0" applyFont="1" applyFill="1" applyBorder="1" applyAlignment="1">
      <alignment horizontal="center" vertical="center"/>
    </xf>
    <xf numFmtId="176" fontId="7" fillId="0" borderId="1" xfId="0" applyNumberFormat="1" applyFont="1" applyFill="1" applyBorder="1">
      <alignment vertical="center"/>
    </xf>
    <xf numFmtId="176" fontId="1" fillId="0" borderId="1" xfId="0" applyNumberFormat="1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0" fillId="0" borderId="0" xfId="0" applyNumberFormat="1" applyFont="1" applyFill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3/relationships/customStorage" Target="customStorage/customStorage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9"/>
  <sheetViews>
    <sheetView workbookViewId="0">
      <selection activeCell="H4" sqref="H4"/>
    </sheetView>
  </sheetViews>
  <sheetFormatPr defaultColWidth="12.8833333333333" defaultRowHeight="30" customHeight="1" outlineLevelCol="5"/>
  <cols>
    <col min="1" max="1" width="9" style="4" customWidth="1"/>
    <col min="2" max="2" width="29.625" style="4" customWidth="1"/>
    <col min="3" max="3" width="13.75" style="4" customWidth="1"/>
    <col min="4" max="4" width="14.75" style="4" customWidth="1"/>
    <col min="5" max="5" width="19.25" style="52" customWidth="1"/>
    <col min="6" max="6" width="21.375" style="52" customWidth="1"/>
    <col min="7" max="16376" width="12.8833333333333" style="4" customWidth="1"/>
    <col min="16377" max="16384" width="12.8833333333333" style="4"/>
  </cols>
  <sheetData>
    <row r="1" ht="29" customHeight="1" spans="1:6">
      <c r="A1" s="53" t="s">
        <v>0</v>
      </c>
      <c r="B1" s="53"/>
      <c r="C1" s="53"/>
      <c r="D1" s="53"/>
      <c r="E1" s="53"/>
      <c r="F1" s="54"/>
    </row>
    <row r="2" s="4" customFormat="1" customHeight="1" spans="1:6">
      <c r="A2" s="27" t="s">
        <v>1</v>
      </c>
      <c r="B2" s="27" t="s">
        <v>2</v>
      </c>
      <c r="C2" s="27" t="s">
        <v>3</v>
      </c>
      <c r="D2" s="27" t="s">
        <v>4</v>
      </c>
      <c r="E2" s="55" t="s">
        <v>5</v>
      </c>
      <c r="F2" s="55" t="s">
        <v>6</v>
      </c>
    </row>
    <row r="3" s="4" customFormat="1" customHeight="1" spans="1:6">
      <c r="A3" s="27">
        <v>1</v>
      </c>
      <c r="B3" s="27" t="s">
        <v>7</v>
      </c>
      <c r="C3" s="27" t="s">
        <v>8</v>
      </c>
      <c r="D3" s="27">
        <f>23*10</f>
        <v>230</v>
      </c>
      <c r="E3" s="55">
        <f>'4人间'!K45</f>
        <v>0</v>
      </c>
      <c r="F3" s="55">
        <f t="shared" ref="F3:F8" si="0">E3*D3</f>
        <v>0</v>
      </c>
    </row>
    <row r="4" s="4" customFormat="1" customHeight="1" spans="1:6">
      <c r="A4" s="27">
        <v>2</v>
      </c>
      <c r="B4" s="27" t="s">
        <v>9</v>
      </c>
      <c r="C4" s="27" t="s">
        <v>8</v>
      </c>
      <c r="D4" s="27">
        <f>23*3</f>
        <v>69</v>
      </c>
      <c r="E4" s="55">
        <f>'6人间'!K44</f>
        <v>0</v>
      </c>
      <c r="F4" s="55">
        <f t="shared" si="0"/>
        <v>0</v>
      </c>
    </row>
    <row r="5" s="4" customFormat="1" customHeight="1" spans="1:6">
      <c r="A5" s="27">
        <v>3</v>
      </c>
      <c r="B5" s="27" t="s">
        <v>10</v>
      </c>
      <c r="C5" s="27" t="s">
        <v>8</v>
      </c>
      <c r="D5" s="27">
        <v>23</v>
      </c>
      <c r="E5" s="55">
        <f>'3层6人间'!K41</f>
        <v>0</v>
      </c>
      <c r="F5" s="55">
        <f t="shared" si="0"/>
        <v>0</v>
      </c>
    </row>
    <row r="6" s="4" customFormat="1" customHeight="1" spans="1:6">
      <c r="A6" s="27">
        <v>4</v>
      </c>
      <c r="B6" s="27" t="s">
        <v>11</v>
      </c>
      <c r="C6" s="27" t="s">
        <v>12</v>
      </c>
      <c r="D6" s="27">
        <v>14</v>
      </c>
      <c r="E6" s="55">
        <f>过道!K18</f>
        <v>0</v>
      </c>
      <c r="F6" s="55">
        <f t="shared" si="0"/>
        <v>0</v>
      </c>
    </row>
    <row r="7" s="51" customFormat="1" customHeight="1" spans="1:6">
      <c r="A7" s="27">
        <v>5</v>
      </c>
      <c r="B7" s="32" t="s">
        <v>13</v>
      </c>
      <c r="C7" s="31" t="s">
        <v>12</v>
      </c>
      <c r="D7" s="31">
        <v>-4</v>
      </c>
      <c r="E7" s="56">
        <f>过道!K14</f>
        <v>0</v>
      </c>
      <c r="F7" s="55">
        <f t="shared" si="0"/>
        <v>0</v>
      </c>
    </row>
    <row r="8" s="51" customFormat="1" customHeight="1" spans="1:6">
      <c r="A8" s="27">
        <v>6</v>
      </c>
      <c r="B8" s="31" t="s">
        <v>14</v>
      </c>
      <c r="C8" s="31" t="s">
        <v>15</v>
      </c>
      <c r="D8" s="31">
        <v>1</v>
      </c>
      <c r="E8" s="56">
        <f>过道!K30</f>
        <v>0</v>
      </c>
      <c r="F8" s="55">
        <f t="shared" si="0"/>
        <v>0</v>
      </c>
    </row>
    <row r="9" s="51" customFormat="1" customHeight="1" spans="1:6">
      <c r="A9" s="31"/>
      <c r="B9" s="31" t="s">
        <v>16</v>
      </c>
      <c r="C9" s="31"/>
      <c r="D9" s="31"/>
      <c r="E9" s="56"/>
      <c r="F9" s="56">
        <f>SUM(F3:F8)</f>
        <v>0</v>
      </c>
    </row>
  </sheetData>
  <mergeCells count="1">
    <mergeCell ref="A1:F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K46"/>
  <sheetViews>
    <sheetView topLeftCell="A16" workbookViewId="0">
      <selection activeCell="C20" sqref="C20"/>
    </sheetView>
  </sheetViews>
  <sheetFormatPr defaultColWidth="8.89166666666667" defaultRowHeight="13.5"/>
  <cols>
    <col min="1" max="1" width="8.89166666666667" style="4"/>
    <col min="2" max="2" width="23.375" style="5" customWidth="1"/>
    <col min="3" max="3" width="64.75" style="5" customWidth="1"/>
    <col min="4" max="5" width="8.89166666666667" style="4"/>
    <col min="6" max="10" width="8.89166666666667" style="6"/>
    <col min="11" max="11" width="12.625" style="6"/>
    <col min="12" max="12" width="9.375" style="6"/>
    <col min="13" max="16384" width="8.89166666666667" style="6"/>
  </cols>
  <sheetData>
    <row r="1" spans="1:11">
      <c r="A1" s="34" t="s">
        <v>17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="1" customFormat="1" ht="20" customHeight="1" spans="1:11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</row>
    <row r="3" s="1" customFormat="1" ht="54" customHeight="1" spans="1:11">
      <c r="A3" s="10" t="s">
        <v>1</v>
      </c>
      <c r="B3" s="11" t="s">
        <v>2</v>
      </c>
      <c r="C3" s="12" t="s">
        <v>18</v>
      </c>
      <c r="D3" s="12" t="s">
        <v>19</v>
      </c>
      <c r="E3" s="13" t="s">
        <v>20</v>
      </c>
      <c r="F3" s="35" t="s">
        <v>21</v>
      </c>
      <c r="G3" s="36"/>
      <c r="H3" s="36"/>
      <c r="I3" s="48"/>
      <c r="J3" s="12" t="s">
        <v>22</v>
      </c>
      <c r="K3" s="13" t="s">
        <v>23</v>
      </c>
    </row>
    <row r="4" s="1" customFormat="1" ht="50" customHeight="1" spans="1:11">
      <c r="A4" s="10"/>
      <c r="B4" s="11"/>
      <c r="C4" s="12"/>
      <c r="D4" s="12"/>
      <c r="E4" s="13"/>
      <c r="F4" s="12" t="s">
        <v>24</v>
      </c>
      <c r="G4" s="12" t="s">
        <v>25</v>
      </c>
      <c r="H4" s="12" t="s">
        <v>26</v>
      </c>
      <c r="I4" s="12" t="s">
        <v>27</v>
      </c>
      <c r="J4" s="12"/>
      <c r="K4" s="13"/>
    </row>
    <row r="5" s="33" customFormat="1" ht="20" customHeight="1" spans="1:11">
      <c r="A5" s="37" t="s">
        <v>28</v>
      </c>
      <c r="B5" s="38" t="s">
        <v>29</v>
      </c>
      <c r="C5" s="38"/>
      <c r="D5" s="39"/>
      <c r="E5" s="40"/>
      <c r="F5" s="39"/>
      <c r="G5" s="39"/>
      <c r="H5" s="39"/>
      <c r="I5" s="39"/>
      <c r="J5" s="39"/>
      <c r="K5" s="49"/>
    </row>
    <row r="6" s="1" customFormat="1" ht="118" customHeight="1" spans="1:11">
      <c r="A6" s="15">
        <v>1</v>
      </c>
      <c r="B6" s="16" t="s">
        <v>30</v>
      </c>
      <c r="C6" s="16" t="s">
        <v>31</v>
      </c>
      <c r="D6" s="15" t="s">
        <v>32</v>
      </c>
      <c r="E6" s="17">
        <f>9*2.4</f>
        <v>21.6</v>
      </c>
      <c r="F6" s="15"/>
      <c r="G6" s="15"/>
      <c r="H6" s="15"/>
      <c r="I6" s="15"/>
      <c r="J6" s="15"/>
      <c r="K6" s="50">
        <f t="shared" ref="K6:K42" si="0">J6*E6</f>
        <v>0</v>
      </c>
    </row>
    <row r="7" s="1" customFormat="1" ht="92" customHeight="1" spans="1:11">
      <c r="A7" s="15">
        <v>2</v>
      </c>
      <c r="B7" s="16" t="s">
        <v>33</v>
      </c>
      <c r="C7" s="16" t="s">
        <v>34</v>
      </c>
      <c r="D7" s="15" t="s">
        <v>32</v>
      </c>
      <c r="E7" s="17">
        <f>28.6+7.2</f>
        <v>35.8</v>
      </c>
      <c r="F7" s="15"/>
      <c r="G7" s="15"/>
      <c r="H7" s="15"/>
      <c r="I7" s="15"/>
      <c r="J7" s="15"/>
      <c r="K7" s="50">
        <f t="shared" si="0"/>
        <v>0</v>
      </c>
    </row>
    <row r="8" s="1" customFormat="1" ht="92" customHeight="1" spans="1:11">
      <c r="A8" s="15">
        <v>3</v>
      </c>
      <c r="B8" s="16" t="s">
        <v>35</v>
      </c>
      <c r="C8" s="16" t="s">
        <v>36</v>
      </c>
      <c r="D8" s="15" t="s">
        <v>8</v>
      </c>
      <c r="E8" s="17">
        <v>1</v>
      </c>
      <c r="F8" s="15"/>
      <c r="G8" s="15"/>
      <c r="H8" s="15"/>
      <c r="I8" s="15"/>
      <c r="J8" s="15"/>
      <c r="K8" s="50">
        <f t="shared" si="0"/>
        <v>0</v>
      </c>
    </row>
    <row r="9" s="1" customFormat="1" ht="174" customHeight="1" spans="1:11">
      <c r="A9" s="15">
        <v>4</v>
      </c>
      <c r="B9" s="16" t="s">
        <v>37</v>
      </c>
      <c r="C9" s="16" t="s">
        <v>38</v>
      </c>
      <c r="D9" s="15" t="s">
        <v>32</v>
      </c>
      <c r="E9" s="17">
        <f>0.6*2.7</f>
        <v>1.62</v>
      </c>
      <c r="F9" s="15"/>
      <c r="G9" s="15"/>
      <c r="H9" s="15"/>
      <c r="I9" s="15"/>
      <c r="J9" s="15"/>
      <c r="K9" s="50">
        <f t="shared" si="0"/>
        <v>0</v>
      </c>
    </row>
    <row r="10" s="1" customFormat="1" ht="137" customHeight="1" spans="1:11">
      <c r="A10" s="15">
        <v>5</v>
      </c>
      <c r="B10" s="16" t="s">
        <v>39</v>
      </c>
      <c r="C10" s="16" t="s">
        <v>40</v>
      </c>
      <c r="D10" s="15" t="s">
        <v>32</v>
      </c>
      <c r="E10" s="17">
        <v>35.8</v>
      </c>
      <c r="F10" s="15"/>
      <c r="G10" s="15"/>
      <c r="H10" s="15"/>
      <c r="I10" s="15"/>
      <c r="J10" s="15"/>
      <c r="K10" s="50">
        <f t="shared" si="0"/>
        <v>0</v>
      </c>
    </row>
    <row r="11" s="1" customFormat="1" ht="123" customHeight="1" spans="1:11">
      <c r="A11" s="15">
        <v>6</v>
      </c>
      <c r="B11" s="16" t="s">
        <v>41</v>
      </c>
      <c r="C11" s="16" t="s">
        <v>42</v>
      </c>
      <c r="D11" s="15" t="s">
        <v>32</v>
      </c>
      <c r="E11" s="17">
        <v>26</v>
      </c>
      <c r="F11" s="15"/>
      <c r="G11" s="15"/>
      <c r="H11" s="15"/>
      <c r="I11" s="15"/>
      <c r="J11" s="15"/>
      <c r="K11" s="50">
        <f t="shared" si="0"/>
        <v>0</v>
      </c>
    </row>
    <row r="12" s="1" customFormat="1" ht="111" customHeight="1" spans="1:11">
      <c r="A12" s="15">
        <v>7</v>
      </c>
      <c r="B12" s="16" t="s">
        <v>43</v>
      </c>
      <c r="C12" s="16" t="s">
        <v>44</v>
      </c>
      <c r="D12" s="15" t="s">
        <v>32</v>
      </c>
      <c r="E12" s="17">
        <v>7.26</v>
      </c>
      <c r="F12" s="15"/>
      <c r="G12" s="15"/>
      <c r="H12" s="15"/>
      <c r="I12" s="15"/>
      <c r="J12" s="15"/>
      <c r="K12" s="50">
        <f t="shared" si="0"/>
        <v>0</v>
      </c>
    </row>
    <row r="13" s="1" customFormat="1" ht="165" customHeight="1" spans="1:11">
      <c r="A13" s="15">
        <v>8</v>
      </c>
      <c r="B13" s="16" t="s">
        <v>45</v>
      </c>
      <c r="C13" s="16" t="s">
        <v>46</v>
      </c>
      <c r="D13" s="15" t="s">
        <v>32</v>
      </c>
      <c r="E13" s="17">
        <f>9*2.4+7.2</f>
        <v>28.8</v>
      </c>
      <c r="F13" s="15"/>
      <c r="G13" s="15"/>
      <c r="H13" s="15"/>
      <c r="I13" s="15"/>
      <c r="J13" s="15"/>
      <c r="K13" s="50">
        <f t="shared" si="0"/>
        <v>0</v>
      </c>
    </row>
    <row r="14" s="1" customFormat="1" ht="142" customHeight="1" spans="1:11">
      <c r="A14" s="15">
        <v>9</v>
      </c>
      <c r="B14" s="16" t="s">
        <v>47</v>
      </c>
      <c r="C14" s="18" t="s">
        <v>48</v>
      </c>
      <c r="D14" s="15" t="s">
        <v>32</v>
      </c>
      <c r="E14" s="17">
        <v>6.3</v>
      </c>
      <c r="F14" s="15"/>
      <c r="G14" s="15"/>
      <c r="H14" s="15"/>
      <c r="I14" s="15"/>
      <c r="J14" s="15"/>
      <c r="K14" s="50">
        <f t="shared" si="0"/>
        <v>0</v>
      </c>
    </row>
    <row r="15" s="1" customFormat="1" ht="141" customHeight="1" spans="1:11">
      <c r="A15" s="15">
        <v>10</v>
      </c>
      <c r="B15" s="16" t="s">
        <v>49</v>
      </c>
      <c r="C15" s="18" t="s">
        <v>50</v>
      </c>
      <c r="D15" s="15" t="s">
        <v>51</v>
      </c>
      <c r="E15" s="17">
        <v>19.4</v>
      </c>
      <c r="F15" s="15"/>
      <c r="G15" s="15"/>
      <c r="H15" s="15"/>
      <c r="I15" s="15"/>
      <c r="J15" s="15"/>
      <c r="K15" s="50">
        <f t="shared" si="0"/>
        <v>0</v>
      </c>
    </row>
    <row r="16" s="1" customFormat="1" ht="115" customHeight="1" spans="1:11">
      <c r="A16" s="15">
        <v>11</v>
      </c>
      <c r="B16" s="16" t="s">
        <v>52</v>
      </c>
      <c r="C16" s="16" t="s">
        <v>53</v>
      </c>
      <c r="D16" s="15" t="s">
        <v>32</v>
      </c>
      <c r="E16" s="17">
        <v>7.2</v>
      </c>
      <c r="F16" s="15"/>
      <c r="G16" s="15"/>
      <c r="H16" s="15"/>
      <c r="I16" s="15"/>
      <c r="J16" s="15"/>
      <c r="K16" s="50">
        <f t="shared" si="0"/>
        <v>0</v>
      </c>
    </row>
    <row r="17" s="1" customFormat="1" ht="109" customHeight="1" spans="1:11">
      <c r="A17" s="15">
        <v>12</v>
      </c>
      <c r="B17" s="16" t="s">
        <v>54</v>
      </c>
      <c r="C17" s="16" t="s">
        <v>55</v>
      </c>
      <c r="D17" s="15" t="s">
        <v>56</v>
      </c>
      <c r="E17" s="17">
        <v>1</v>
      </c>
      <c r="F17" s="15"/>
      <c r="G17" s="15"/>
      <c r="H17" s="15"/>
      <c r="I17" s="15"/>
      <c r="J17" s="15"/>
      <c r="K17" s="50">
        <f t="shared" si="0"/>
        <v>0</v>
      </c>
    </row>
    <row r="18" s="1" customFormat="1" ht="108" customHeight="1" spans="1:11">
      <c r="A18" s="15">
        <v>13</v>
      </c>
      <c r="B18" s="16" t="s">
        <v>57</v>
      </c>
      <c r="C18" s="16" t="s">
        <v>58</v>
      </c>
      <c r="D18" s="15" t="s">
        <v>56</v>
      </c>
      <c r="E18" s="17">
        <v>1</v>
      </c>
      <c r="F18" s="15"/>
      <c r="G18" s="15"/>
      <c r="H18" s="15"/>
      <c r="I18" s="15"/>
      <c r="J18" s="15"/>
      <c r="K18" s="50">
        <f t="shared" si="0"/>
        <v>0</v>
      </c>
    </row>
    <row r="19" s="1" customFormat="1" ht="110" customHeight="1" spans="1:11">
      <c r="A19" s="15">
        <v>14</v>
      </c>
      <c r="B19" s="16" t="s">
        <v>59</v>
      </c>
      <c r="C19" s="16" t="s">
        <v>60</v>
      </c>
      <c r="D19" s="15" t="s">
        <v>56</v>
      </c>
      <c r="E19" s="17">
        <v>1</v>
      </c>
      <c r="F19" s="15"/>
      <c r="G19" s="15"/>
      <c r="H19" s="15"/>
      <c r="I19" s="15"/>
      <c r="J19" s="15"/>
      <c r="K19" s="50">
        <f t="shared" si="0"/>
        <v>0</v>
      </c>
    </row>
    <row r="20" s="1" customFormat="1" ht="115" customHeight="1" spans="1:11">
      <c r="A20" s="15">
        <v>15</v>
      </c>
      <c r="B20" s="16" t="s">
        <v>61</v>
      </c>
      <c r="C20" s="16" t="s">
        <v>62</v>
      </c>
      <c r="D20" s="15" t="s">
        <v>56</v>
      </c>
      <c r="E20" s="17">
        <v>1</v>
      </c>
      <c r="F20" s="15"/>
      <c r="G20" s="15"/>
      <c r="H20" s="15"/>
      <c r="I20" s="15"/>
      <c r="J20" s="15"/>
      <c r="K20" s="50">
        <f t="shared" si="0"/>
        <v>0</v>
      </c>
    </row>
    <row r="21" s="1" customFormat="1" ht="92" customHeight="1" spans="1:11">
      <c r="A21" s="15">
        <v>16</v>
      </c>
      <c r="B21" s="16" t="s">
        <v>63</v>
      </c>
      <c r="C21" s="16" t="s">
        <v>64</v>
      </c>
      <c r="D21" s="15" t="s">
        <v>65</v>
      </c>
      <c r="E21" s="17">
        <v>1</v>
      </c>
      <c r="F21" s="15"/>
      <c r="G21" s="15"/>
      <c r="H21" s="15"/>
      <c r="I21" s="15"/>
      <c r="J21" s="15"/>
      <c r="K21" s="50">
        <f t="shared" si="0"/>
        <v>0</v>
      </c>
    </row>
    <row r="22" s="1" customFormat="1" ht="120" customHeight="1" spans="1:11">
      <c r="A22" s="15">
        <v>17</v>
      </c>
      <c r="B22" s="16" t="s">
        <v>66</v>
      </c>
      <c r="C22" s="16" t="s">
        <v>67</v>
      </c>
      <c r="D22" s="15" t="s">
        <v>32</v>
      </c>
      <c r="E22" s="17">
        <v>24.6</v>
      </c>
      <c r="F22" s="15"/>
      <c r="G22" s="15"/>
      <c r="H22" s="15"/>
      <c r="I22" s="15"/>
      <c r="J22" s="15"/>
      <c r="K22" s="50">
        <f t="shared" si="0"/>
        <v>0</v>
      </c>
    </row>
    <row r="23" s="1" customFormat="1" ht="171" customHeight="1" spans="1:11">
      <c r="A23" s="15">
        <v>18</v>
      </c>
      <c r="B23" s="16" t="s">
        <v>68</v>
      </c>
      <c r="C23" s="16" t="s">
        <v>69</v>
      </c>
      <c r="D23" s="15" t="s">
        <v>32</v>
      </c>
      <c r="E23" s="17">
        <v>65.2</v>
      </c>
      <c r="F23" s="15"/>
      <c r="G23" s="15"/>
      <c r="H23" s="15"/>
      <c r="I23" s="15"/>
      <c r="J23" s="15"/>
      <c r="K23" s="50">
        <f t="shared" si="0"/>
        <v>0</v>
      </c>
    </row>
    <row r="24" s="1" customFormat="1" ht="96" customHeight="1" spans="1:11">
      <c r="A24" s="15">
        <v>19</v>
      </c>
      <c r="B24" s="16" t="s">
        <v>70</v>
      </c>
      <c r="C24" s="16" t="s">
        <v>71</v>
      </c>
      <c r="D24" s="15" t="s">
        <v>15</v>
      </c>
      <c r="E24" s="17">
        <v>1</v>
      </c>
      <c r="F24" s="15"/>
      <c r="G24" s="15"/>
      <c r="H24" s="15"/>
      <c r="I24" s="15"/>
      <c r="J24" s="15"/>
      <c r="K24" s="50">
        <f t="shared" si="0"/>
        <v>0</v>
      </c>
    </row>
    <row r="25" s="1" customFormat="1" ht="120" customHeight="1" spans="1:11">
      <c r="A25" s="15">
        <v>20</v>
      </c>
      <c r="B25" s="16" t="s">
        <v>72</v>
      </c>
      <c r="C25" s="16" t="s">
        <v>73</v>
      </c>
      <c r="D25" s="15" t="s">
        <v>74</v>
      </c>
      <c r="E25" s="17">
        <v>28.6</v>
      </c>
      <c r="F25" s="15"/>
      <c r="G25" s="15"/>
      <c r="H25" s="15"/>
      <c r="I25" s="15"/>
      <c r="J25" s="15"/>
      <c r="K25" s="50">
        <f t="shared" si="0"/>
        <v>0</v>
      </c>
    </row>
    <row r="26" s="1" customFormat="1" ht="120" customHeight="1" spans="1:11">
      <c r="A26" s="15">
        <v>21</v>
      </c>
      <c r="B26" s="16" t="s">
        <v>75</v>
      </c>
      <c r="C26" s="16" t="s">
        <v>76</v>
      </c>
      <c r="D26" s="15" t="s">
        <v>77</v>
      </c>
      <c r="E26" s="17">
        <v>3.5</v>
      </c>
      <c r="F26" s="15"/>
      <c r="G26" s="15"/>
      <c r="H26" s="15"/>
      <c r="I26" s="15"/>
      <c r="J26" s="15"/>
      <c r="K26" s="50">
        <f t="shared" si="0"/>
        <v>0</v>
      </c>
    </row>
    <row r="27" s="1" customFormat="1" ht="120" customHeight="1" spans="1:11">
      <c r="A27" s="15">
        <v>22</v>
      </c>
      <c r="B27" s="16" t="s">
        <v>78</v>
      </c>
      <c r="C27" s="16" t="s">
        <v>79</v>
      </c>
      <c r="D27" s="15" t="s">
        <v>77</v>
      </c>
      <c r="E27" s="17">
        <f>(0.6+1.8)*2</f>
        <v>4.8</v>
      </c>
      <c r="F27" s="15"/>
      <c r="G27" s="15"/>
      <c r="H27" s="15"/>
      <c r="I27" s="15"/>
      <c r="J27" s="15"/>
      <c r="K27" s="50">
        <f t="shared" si="0"/>
        <v>0</v>
      </c>
    </row>
    <row r="28" s="1" customFormat="1" ht="66" customHeight="1" spans="1:11">
      <c r="A28" s="15">
        <v>23</v>
      </c>
      <c r="B28" s="16" t="s">
        <v>80</v>
      </c>
      <c r="C28" s="16" t="s">
        <v>81</v>
      </c>
      <c r="D28" s="15" t="s">
        <v>82</v>
      </c>
      <c r="E28" s="17">
        <v>1</v>
      </c>
      <c r="F28" s="15"/>
      <c r="G28" s="15"/>
      <c r="H28" s="15"/>
      <c r="I28" s="15"/>
      <c r="J28" s="15"/>
      <c r="K28" s="50">
        <f t="shared" si="0"/>
        <v>0</v>
      </c>
    </row>
    <row r="29" s="1" customFormat="1" ht="66" customHeight="1" spans="1:11">
      <c r="A29" s="15">
        <v>24</v>
      </c>
      <c r="B29" s="16" t="s">
        <v>83</v>
      </c>
      <c r="C29" s="16" t="s">
        <v>84</v>
      </c>
      <c r="D29" s="15" t="s">
        <v>77</v>
      </c>
      <c r="E29" s="17">
        <v>5.6</v>
      </c>
      <c r="F29" s="15"/>
      <c r="G29" s="15"/>
      <c r="H29" s="15"/>
      <c r="I29" s="15"/>
      <c r="J29" s="15"/>
      <c r="K29" s="50">
        <f t="shared" si="0"/>
        <v>0</v>
      </c>
    </row>
    <row r="30" s="1" customFormat="1" ht="66" customHeight="1" spans="1:11">
      <c r="A30" s="15">
        <v>25</v>
      </c>
      <c r="B30" s="16" t="s">
        <v>85</v>
      </c>
      <c r="C30" s="16" t="s">
        <v>86</v>
      </c>
      <c r="D30" s="15" t="s">
        <v>82</v>
      </c>
      <c r="E30" s="17">
        <v>1</v>
      </c>
      <c r="F30" s="15"/>
      <c r="G30" s="15"/>
      <c r="H30" s="15"/>
      <c r="I30" s="15"/>
      <c r="J30" s="15"/>
      <c r="K30" s="50">
        <f t="shared" si="0"/>
        <v>0</v>
      </c>
    </row>
    <row r="31" s="1" customFormat="1" ht="66" customHeight="1" spans="1:11">
      <c r="A31" s="15">
        <v>26</v>
      </c>
      <c r="B31" s="16" t="s">
        <v>87</v>
      </c>
      <c r="C31" s="16" t="s">
        <v>88</v>
      </c>
      <c r="D31" s="15" t="s">
        <v>82</v>
      </c>
      <c r="E31" s="17">
        <v>1</v>
      </c>
      <c r="F31" s="15"/>
      <c r="G31" s="15"/>
      <c r="H31" s="15"/>
      <c r="I31" s="15"/>
      <c r="J31" s="15"/>
      <c r="K31" s="50">
        <f t="shared" si="0"/>
        <v>0</v>
      </c>
    </row>
    <row r="32" s="1" customFormat="1" ht="66" customHeight="1" spans="1:11">
      <c r="A32" s="15">
        <v>27</v>
      </c>
      <c r="B32" s="16" t="s">
        <v>89</v>
      </c>
      <c r="C32" s="16" t="s">
        <v>90</v>
      </c>
      <c r="D32" s="15" t="s">
        <v>82</v>
      </c>
      <c r="E32" s="17">
        <v>1</v>
      </c>
      <c r="F32" s="15"/>
      <c r="G32" s="15"/>
      <c r="H32" s="15"/>
      <c r="I32" s="15"/>
      <c r="J32" s="15"/>
      <c r="K32" s="50">
        <f t="shared" si="0"/>
        <v>0</v>
      </c>
    </row>
    <row r="33" s="1" customFormat="1" ht="87" customHeight="1" spans="1:11">
      <c r="A33" s="15">
        <v>28</v>
      </c>
      <c r="B33" s="16" t="s">
        <v>91</v>
      </c>
      <c r="C33" s="16" t="s">
        <v>92</v>
      </c>
      <c r="D33" s="15" t="s">
        <v>77</v>
      </c>
      <c r="E33" s="17">
        <f>9.7+5.7-0.8-1</f>
        <v>13.6</v>
      </c>
      <c r="F33" s="15"/>
      <c r="G33" s="15"/>
      <c r="H33" s="15"/>
      <c r="I33" s="15"/>
      <c r="J33" s="15"/>
      <c r="K33" s="50">
        <f t="shared" si="0"/>
        <v>0</v>
      </c>
    </row>
    <row r="34" s="6" customFormat="1" ht="36" customHeight="1" spans="1:11">
      <c r="A34" s="15">
        <v>29</v>
      </c>
      <c r="B34" s="28" t="s">
        <v>93</v>
      </c>
      <c r="C34" s="28" t="s">
        <v>94</v>
      </c>
      <c r="D34" s="27" t="s">
        <v>74</v>
      </c>
      <c r="E34" s="27">
        <f>3.5*3.1</f>
        <v>10.85</v>
      </c>
      <c r="F34" s="15"/>
      <c r="G34" s="15"/>
      <c r="H34" s="15"/>
      <c r="I34" s="15"/>
      <c r="J34" s="15"/>
      <c r="K34" s="50">
        <f t="shared" si="0"/>
        <v>0</v>
      </c>
    </row>
    <row r="35" s="6" customFormat="1" ht="38" customHeight="1" spans="1:11">
      <c r="A35" s="15">
        <v>30</v>
      </c>
      <c r="B35" s="28" t="s">
        <v>95</v>
      </c>
      <c r="C35" s="28" t="s">
        <v>96</v>
      </c>
      <c r="D35" s="27" t="s">
        <v>97</v>
      </c>
      <c r="E35" s="27">
        <v>2</v>
      </c>
      <c r="F35" s="15"/>
      <c r="G35" s="15"/>
      <c r="H35" s="15"/>
      <c r="I35" s="15"/>
      <c r="J35" s="15"/>
      <c r="K35" s="50">
        <f t="shared" si="0"/>
        <v>0</v>
      </c>
    </row>
    <row r="36" s="6" customFormat="1" ht="38" customHeight="1" spans="1:11">
      <c r="A36" s="15">
        <v>31</v>
      </c>
      <c r="B36" s="28" t="s">
        <v>98</v>
      </c>
      <c r="C36" s="28" t="s">
        <v>99</v>
      </c>
      <c r="D36" s="27" t="s">
        <v>15</v>
      </c>
      <c r="E36" s="27">
        <v>1</v>
      </c>
      <c r="F36" s="15"/>
      <c r="G36" s="15"/>
      <c r="H36" s="15"/>
      <c r="I36" s="15"/>
      <c r="J36" s="15"/>
      <c r="K36" s="50">
        <f t="shared" si="0"/>
        <v>0</v>
      </c>
    </row>
    <row r="37" s="6" customFormat="1" ht="38" customHeight="1" spans="1:11">
      <c r="A37" s="15">
        <v>32</v>
      </c>
      <c r="B37" s="28" t="s">
        <v>100</v>
      </c>
      <c r="C37" s="28" t="s">
        <v>101</v>
      </c>
      <c r="D37" s="27" t="s">
        <v>15</v>
      </c>
      <c r="E37" s="27">
        <v>1</v>
      </c>
      <c r="F37" s="15"/>
      <c r="G37" s="15"/>
      <c r="H37" s="15"/>
      <c r="I37" s="15"/>
      <c r="J37" s="15"/>
      <c r="K37" s="50">
        <f t="shared" si="0"/>
        <v>0</v>
      </c>
    </row>
    <row r="38" s="6" customFormat="1" ht="111" customHeight="1" spans="1:11">
      <c r="A38" s="15">
        <v>33</v>
      </c>
      <c r="B38" s="28" t="s">
        <v>102</v>
      </c>
      <c r="C38" s="28" t="s">
        <v>103</v>
      </c>
      <c r="D38" s="27" t="s">
        <v>77</v>
      </c>
      <c r="E38" s="27">
        <v>2.7</v>
      </c>
      <c r="F38" s="15"/>
      <c r="G38" s="15"/>
      <c r="H38" s="15"/>
      <c r="I38" s="15"/>
      <c r="J38" s="15"/>
      <c r="K38" s="50">
        <f t="shared" si="0"/>
        <v>0</v>
      </c>
    </row>
    <row r="39" s="6" customFormat="1" ht="38" customHeight="1" spans="1:11">
      <c r="A39" s="15">
        <v>34</v>
      </c>
      <c r="B39" s="46" t="s">
        <v>104</v>
      </c>
      <c r="C39" s="46" t="s">
        <v>105</v>
      </c>
      <c r="D39" s="45" t="s">
        <v>15</v>
      </c>
      <c r="E39" s="45">
        <v>1</v>
      </c>
      <c r="F39" s="15"/>
      <c r="G39" s="15"/>
      <c r="H39" s="15"/>
      <c r="I39" s="15"/>
      <c r="J39" s="15"/>
      <c r="K39" s="50">
        <f t="shared" si="0"/>
        <v>0</v>
      </c>
    </row>
    <row r="40" s="6" customFormat="1" ht="38" customHeight="1" spans="1:11">
      <c r="A40" s="15">
        <v>35</v>
      </c>
      <c r="B40" s="46" t="s">
        <v>106</v>
      </c>
      <c r="C40" s="46" t="s">
        <v>107</v>
      </c>
      <c r="D40" s="45" t="s">
        <v>15</v>
      </c>
      <c r="E40" s="45">
        <v>1</v>
      </c>
      <c r="F40" s="15"/>
      <c r="G40" s="15"/>
      <c r="H40" s="15"/>
      <c r="I40" s="15"/>
      <c r="J40" s="15"/>
      <c r="K40" s="50">
        <f t="shared" si="0"/>
        <v>0</v>
      </c>
    </row>
    <row r="41" s="6" customFormat="1" ht="38" customHeight="1" spans="1:11">
      <c r="A41" s="15">
        <v>36</v>
      </c>
      <c r="B41" s="46" t="s">
        <v>108</v>
      </c>
      <c r="C41" s="46" t="s">
        <v>109</v>
      </c>
      <c r="D41" s="45" t="s">
        <v>15</v>
      </c>
      <c r="E41" s="45">
        <v>1</v>
      </c>
      <c r="F41" s="15"/>
      <c r="G41" s="15"/>
      <c r="H41" s="15"/>
      <c r="I41" s="15"/>
      <c r="J41" s="15"/>
      <c r="K41" s="50"/>
    </row>
    <row r="42" s="6" customFormat="1" ht="38" customHeight="1" spans="1:11">
      <c r="A42" s="15">
        <v>37</v>
      </c>
      <c r="B42" s="46" t="s">
        <v>110</v>
      </c>
      <c r="C42" s="46" t="s">
        <v>111</v>
      </c>
      <c r="D42" s="45" t="s">
        <v>15</v>
      </c>
      <c r="E42" s="27">
        <v>1</v>
      </c>
      <c r="F42" s="15"/>
      <c r="G42" s="15"/>
      <c r="H42" s="15"/>
      <c r="I42" s="15"/>
      <c r="J42" s="15"/>
      <c r="K42" s="50">
        <f>J42*E42</f>
        <v>0</v>
      </c>
    </row>
    <row r="43" s="6" customFormat="1" ht="38" customHeight="1" spans="1:11">
      <c r="A43" s="15">
        <v>38</v>
      </c>
      <c r="B43" s="28" t="s">
        <v>112</v>
      </c>
      <c r="C43" s="28" t="s">
        <v>113</v>
      </c>
      <c r="D43" s="27" t="s">
        <v>15</v>
      </c>
      <c r="E43" s="27">
        <v>1</v>
      </c>
      <c r="F43" s="15"/>
      <c r="G43" s="15"/>
      <c r="H43" s="15"/>
      <c r="I43" s="15"/>
      <c r="J43" s="15"/>
      <c r="K43" s="50">
        <f>J43*E43</f>
        <v>0</v>
      </c>
    </row>
    <row r="44" s="6" customFormat="1" ht="35" customHeight="1" spans="1:11">
      <c r="A44" s="27">
        <v>39</v>
      </c>
      <c r="B44" s="28" t="s">
        <v>114</v>
      </c>
      <c r="C44" s="28" t="s">
        <v>115</v>
      </c>
      <c r="D44" s="27" t="s">
        <v>15</v>
      </c>
      <c r="E44" s="27">
        <v>1</v>
      </c>
      <c r="F44" s="41"/>
      <c r="G44" s="41"/>
      <c r="H44" s="41"/>
      <c r="I44" s="41"/>
      <c r="J44" s="41"/>
      <c r="K44" s="50">
        <f>J44*E44</f>
        <v>0</v>
      </c>
    </row>
    <row r="45" ht="21" customHeight="1" spans="1:11">
      <c r="A45" s="27"/>
      <c r="B45" s="28" t="s">
        <v>6</v>
      </c>
      <c r="C45" s="28"/>
      <c r="D45" s="27"/>
      <c r="E45" s="27"/>
      <c r="F45" s="41"/>
      <c r="G45" s="41"/>
      <c r="H45" s="41"/>
      <c r="I45" s="41"/>
      <c r="J45" s="41"/>
      <c r="K45" s="41">
        <f>SUM(K6:K43)</f>
        <v>0</v>
      </c>
    </row>
    <row r="46" spans="1:11">
      <c r="A46" s="27"/>
      <c r="B46" s="28" t="s">
        <v>116</v>
      </c>
      <c r="C46" s="28"/>
      <c r="D46" s="27"/>
      <c r="E46" s="27"/>
      <c r="F46" s="41"/>
      <c r="G46" s="41"/>
      <c r="H46" s="41"/>
      <c r="I46" s="41">
        <f>10*23</f>
        <v>230</v>
      </c>
      <c r="J46" s="41"/>
      <c r="K46" s="41">
        <f>K45*I46</f>
        <v>0</v>
      </c>
    </row>
  </sheetData>
  <autoFilter xmlns:etc="http://www.wps.cn/officeDocument/2017/etCustomData" ref="A4:M46" etc:filterBottomFollowUsedRange="0">
    <extLst/>
  </autoFilter>
  <mergeCells count="2">
    <mergeCell ref="F3:I3"/>
    <mergeCell ref="A1:K2"/>
  </mergeCells>
  <pageMargins left="0.75" right="0.75" top="1" bottom="1" header="0.5" footer="0.5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L45"/>
  <sheetViews>
    <sheetView topLeftCell="A16" workbookViewId="0">
      <selection activeCell="C20" sqref="C20"/>
    </sheetView>
  </sheetViews>
  <sheetFormatPr defaultColWidth="8.89166666666667" defaultRowHeight="13.5"/>
  <cols>
    <col min="1" max="1" width="8.89166666666667" style="4"/>
    <col min="2" max="2" width="23.375" style="5" customWidth="1"/>
    <col min="3" max="3" width="45.25" style="6" customWidth="1"/>
    <col min="4" max="4" width="8.89166666666667" style="6"/>
    <col min="5" max="5" width="8.89166666666667" style="4"/>
    <col min="6" max="10" width="8.89166666666667" style="6"/>
    <col min="11" max="11" width="12.625" style="6"/>
    <col min="12" max="12" width="9.375" style="6"/>
    <col min="13" max="16384" width="8.89166666666667" style="6"/>
  </cols>
  <sheetData>
    <row r="1" spans="1:11">
      <c r="A1" s="34" t="s">
        <v>117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="1" customFormat="1" ht="20" customHeight="1" spans="1:11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</row>
    <row r="3" s="1" customFormat="1" ht="51" customHeight="1" spans="1:11">
      <c r="A3" s="10" t="s">
        <v>1</v>
      </c>
      <c r="B3" s="11" t="s">
        <v>2</v>
      </c>
      <c r="C3" s="12" t="s">
        <v>18</v>
      </c>
      <c r="D3" s="12" t="s">
        <v>19</v>
      </c>
      <c r="E3" s="13" t="s">
        <v>20</v>
      </c>
      <c r="F3" s="35" t="s">
        <v>21</v>
      </c>
      <c r="G3" s="36"/>
      <c r="H3" s="36"/>
      <c r="I3" s="48"/>
      <c r="J3" s="12" t="s">
        <v>22</v>
      </c>
      <c r="K3" s="13" t="s">
        <v>23</v>
      </c>
    </row>
    <row r="4" s="1" customFormat="1" ht="56" customHeight="1" spans="1:11">
      <c r="A4" s="10"/>
      <c r="B4" s="11"/>
      <c r="C4" s="12"/>
      <c r="D4" s="12"/>
      <c r="E4" s="13"/>
      <c r="F4" s="12" t="s">
        <v>24</v>
      </c>
      <c r="G4" s="12" t="s">
        <v>25</v>
      </c>
      <c r="H4" s="12" t="s">
        <v>26</v>
      </c>
      <c r="I4" s="12" t="s">
        <v>27</v>
      </c>
      <c r="J4" s="12"/>
      <c r="K4" s="13"/>
    </row>
    <row r="5" s="33" customFormat="1" ht="20" customHeight="1" spans="1:11">
      <c r="A5" s="37" t="s">
        <v>28</v>
      </c>
      <c r="B5" s="38" t="s">
        <v>118</v>
      </c>
      <c r="C5" s="39"/>
      <c r="D5" s="39"/>
      <c r="E5" s="40"/>
      <c r="F5" s="39"/>
      <c r="G5" s="39"/>
      <c r="H5" s="39"/>
      <c r="I5" s="39"/>
      <c r="J5" s="39"/>
      <c r="K5" s="49"/>
    </row>
    <row r="6" s="1" customFormat="1" ht="52" customHeight="1" spans="1:11">
      <c r="A6" s="15">
        <v>1</v>
      </c>
      <c r="B6" s="16" t="s">
        <v>30</v>
      </c>
      <c r="C6" s="16" t="s">
        <v>119</v>
      </c>
      <c r="D6" s="15" t="s">
        <v>32</v>
      </c>
      <c r="E6" s="17">
        <f>9*2.4</f>
        <v>21.6</v>
      </c>
      <c r="F6" s="15"/>
      <c r="G6" s="15"/>
      <c r="H6" s="15"/>
      <c r="I6" s="15"/>
      <c r="J6" s="15">
        <f t="shared" ref="J6:J36" si="0">F6+G6+H6+I6</f>
        <v>0</v>
      </c>
      <c r="K6" s="50">
        <f t="shared" ref="K6:K36" si="1">J6*E6</f>
        <v>0</v>
      </c>
    </row>
    <row r="7" s="1" customFormat="1" ht="92" customHeight="1" spans="1:11">
      <c r="A7" s="15">
        <v>2</v>
      </c>
      <c r="B7" s="16" t="s">
        <v>33</v>
      </c>
      <c r="C7" s="16" t="s">
        <v>34</v>
      </c>
      <c r="D7" s="15" t="s">
        <v>32</v>
      </c>
      <c r="E7" s="17">
        <f>28.6+7.2</f>
        <v>35.8</v>
      </c>
      <c r="F7" s="15"/>
      <c r="G7" s="15"/>
      <c r="H7" s="15"/>
      <c r="I7" s="15"/>
      <c r="J7" s="15">
        <f t="shared" si="0"/>
        <v>0</v>
      </c>
      <c r="K7" s="50">
        <f t="shared" si="1"/>
        <v>0</v>
      </c>
    </row>
    <row r="8" s="1" customFormat="1" ht="92" customHeight="1" spans="1:11">
      <c r="A8" s="15">
        <v>3</v>
      </c>
      <c r="B8" s="16" t="s">
        <v>35</v>
      </c>
      <c r="C8" s="16" t="s">
        <v>36</v>
      </c>
      <c r="D8" s="15" t="s">
        <v>8</v>
      </c>
      <c r="E8" s="17">
        <v>1</v>
      </c>
      <c r="F8" s="15"/>
      <c r="G8" s="15"/>
      <c r="H8" s="15"/>
      <c r="I8" s="15"/>
      <c r="J8" s="15">
        <f t="shared" si="0"/>
        <v>0</v>
      </c>
      <c r="K8" s="50">
        <f t="shared" si="1"/>
        <v>0</v>
      </c>
    </row>
    <row r="9" s="1" customFormat="1" ht="177" customHeight="1" spans="1:11">
      <c r="A9" s="15">
        <v>4</v>
      </c>
      <c r="B9" s="16" t="s">
        <v>37</v>
      </c>
      <c r="C9" s="16" t="s">
        <v>38</v>
      </c>
      <c r="D9" s="15" t="s">
        <v>32</v>
      </c>
      <c r="E9" s="17">
        <f>0.6*2.7</f>
        <v>1.62</v>
      </c>
      <c r="F9" s="15"/>
      <c r="G9" s="15"/>
      <c r="H9" s="15"/>
      <c r="I9" s="15"/>
      <c r="J9" s="15">
        <f t="shared" si="0"/>
        <v>0</v>
      </c>
      <c r="K9" s="50">
        <f t="shared" si="1"/>
        <v>0</v>
      </c>
    </row>
    <row r="10" s="1" customFormat="1" ht="160" customHeight="1" spans="1:11">
      <c r="A10" s="15">
        <v>5</v>
      </c>
      <c r="B10" s="16" t="s">
        <v>39</v>
      </c>
      <c r="C10" s="16" t="s">
        <v>120</v>
      </c>
      <c r="D10" s="15" t="s">
        <v>32</v>
      </c>
      <c r="E10" s="17">
        <v>35.8</v>
      </c>
      <c r="F10" s="15"/>
      <c r="G10" s="15"/>
      <c r="H10" s="15"/>
      <c r="I10" s="15"/>
      <c r="J10" s="15">
        <f t="shared" si="0"/>
        <v>0</v>
      </c>
      <c r="K10" s="50">
        <f t="shared" si="1"/>
        <v>0</v>
      </c>
    </row>
    <row r="11" s="1" customFormat="1" ht="135" customHeight="1" spans="1:11">
      <c r="A11" s="15">
        <v>6</v>
      </c>
      <c r="B11" s="16" t="s">
        <v>41</v>
      </c>
      <c r="C11" s="16" t="s">
        <v>42</v>
      </c>
      <c r="D11" s="15" t="s">
        <v>32</v>
      </c>
      <c r="E11" s="17">
        <v>26</v>
      </c>
      <c r="F11" s="15"/>
      <c r="G11" s="15"/>
      <c r="H11" s="15"/>
      <c r="I11" s="15"/>
      <c r="J11" s="15">
        <f t="shared" si="0"/>
        <v>0</v>
      </c>
      <c r="K11" s="50">
        <f t="shared" si="1"/>
        <v>0</v>
      </c>
    </row>
    <row r="12" s="1" customFormat="1" ht="127" customHeight="1" spans="1:11">
      <c r="A12" s="15">
        <v>7</v>
      </c>
      <c r="B12" s="16" t="s">
        <v>43</v>
      </c>
      <c r="C12" s="16" t="s">
        <v>121</v>
      </c>
      <c r="D12" s="15" t="s">
        <v>32</v>
      </c>
      <c r="E12" s="17">
        <v>7.26</v>
      </c>
      <c r="F12" s="15"/>
      <c r="G12" s="15"/>
      <c r="H12" s="15"/>
      <c r="I12" s="15"/>
      <c r="J12" s="15">
        <f t="shared" si="0"/>
        <v>0</v>
      </c>
      <c r="K12" s="50">
        <f t="shared" si="1"/>
        <v>0</v>
      </c>
    </row>
    <row r="13" s="1" customFormat="1" ht="186" customHeight="1" spans="1:11">
      <c r="A13" s="15">
        <v>8</v>
      </c>
      <c r="B13" s="16" t="s">
        <v>45</v>
      </c>
      <c r="C13" s="16" t="s">
        <v>46</v>
      </c>
      <c r="D13" s="15" t="s">
        <v>32</v>
      </c>
      <c r="E13" s="17">
        <f>9*2.4+7.2</f>
        <v>28.8</v>
      </c>
      <c r="F13" s="15"/>
      <c r="G13" s="15"/>
      <c r="H13" s="15"/>
      <c r="I13" s="15"/>
      <c r="J13" s="15">
        <f t="shared" si="0"/>
        <v>0</v>
      </c>
      <c r="K13" s="50">
        <f t="shared" si="1"/>
        <v>0</v>
      </c>
    </row>
    <row r="14" s="1" customFormat="1" ht="156" customHeight="1" spans="1:11">
      <c r="A14" s="15">
        <v>9</v>
      </c>
      <c r="B14" s="16" t="s">
        <v>47</v>
      </c>
      <c r="C14" s="18" t="s">
        <v>48</v>
      </c>
      <c r="D14" s="15" t="s">
        <v>32</v>
      </c>
      <c r="E14" s="17">
        <v>6.3</v>
      </c>
      <c r="F14" s="15"/>
      <c r="G14" s="15"/>
      <c r="H14" s="15"/>
      <c r="I14" s="15"/>
      <c r="J14" s="15">
        <f t="shared" si="0"/>
        <v>0</v>
      </c>
      <c r="K14" s="50">
        <f t="shared" si="1"/>
        <v>0</v>
      </c>
    </row>
    <row r="15" s="1" customFormat="1" ht="153" customHeight="1" spans="1:11">
      <c r="A15" s="15">
        <v>10</v>
      </c>
      <c r="B15" s="16" t="s">
        <v>49</v>
      </c>
      <c r="C15" s="18" t="s">
        <v>122</v>
      </c>
      <c r="D15" s="15" t="s">
        <v>51</v>
      </c>
      <c r="E15" s="17">
        <v>19.4</v>
      </c>
      <c r="F15" s="15"/>
      <c r="G15" s="15"/>
      <c r="H15" s="15"/>
      <c r="I15" s="15"/>
      <c r="J15" s="15">
        <f t="shared" si="0"/>
        <v>0</v>
      </c>
      <c r="K15" s="50">
        <f t="shared" si="1"/>
        <v>0</v>
      </c>
    </row>
    <row r="16" s="1" customFormat="1" ht="126" customHeight="1" spans="1:11">
      <c r="A16" s="15">
        <v>11</v>
      </c>
      <c r="B16" s="16" t="s">
        <v>52</v>
      </c>
      <c r="C16" s="16" t="s">
        <v>123</v>
      </c>
      <c r="D16" s="15" t="s">
        <v>32</v>
      </c>
      <c r="E16" s="17">
        <v>7.2</v>
      </c>
      <c r="F16" s="15"/>
      <c r="G16" s="15"/>
      <c r="H16" s="15"/>
      <c r="I16" s="15"/>
      <c r="J16" s="15">
        <f t="shared" si="0"/>
        <v>0</v>
      </c>
      <c r="K16" s="50">
        <f t="shared" si="1"/>
        <v>0</v>
      </c>
    </row>
    <row r="17" s="1" customFormat="1" ht="139" customHeight="1" spans="1:11">
      <c r="A17" s="15">
        <v>12</v>
      </c>
      <c r="B17" s="16" t="s">
        <v>54</v>
      </c>
      <c r="C17" s="16" t="s">
        <v>55</v>
      </c>
      <c r="D17" s="15" t="s">
        <v>56</v>
      </c>
      <c r="E17" s="17">
        <v>1</v>
      </c>
      <c r="F17" s="15"/>
      <c r="G17" s="15"/>
      <c r="H17" s="15"/>
      <c r="I17" s="15"/>
      <c r="J17" s="15">
        <f t="shared" si="0"/>
        <v>0</v>
      </c>
      <c r="K17" s="50">
        <f t="shared" si="1"/>
        <v>0</v>
      </c>
    </row>
    <row r="18" s="1" customFormat="1" ht="120" customHeight="1" spans="1:11">
      <c r="A18" s="15">
        <v>13</v>
      </c>
      <c r="B18" s="16" t="s">
        <v>57</v>
      </c>
      <c r="C18" s="16" t="s">
        <v>58</v>
      </c>
      <c r="D18" s="15" t="s">
        <v>56</v>
      </c>
      <c r="E18" s="17">
        <v>1</v>
      </c>
      <c r="F18" s="15"/>
      <c r="G18" s="15"/>
      <c r="H18" s="15"/>
      <c r="I18" s="15"/>
      <c r="J18" s="15">
        <f t="shared" si="0"/>
        <v>0</v>
      </c>
      <c r="K18" s="50">
        <f t="shared" si="1"/>
        <v>0</v>
      </c>
    </row>
    <row r="19" s="1" customFormat="1" ht="111" customHeight="1" spans="1:11">
      <c r="A19" s="15">
        <v>14</v>
      </c>
      <c r="B19" s="16" t="s">
        <v>59</v>
      </c>
      <c r="C19" s="16" t="s">
        <v>60</v>
      </c>
      <c r="D19" s="15" t="s">
        <v>56</v>
      </c>
      <c r="E19" s="17">
        <v>1</v>
      </c>
      <c r="F19" s="15"/>
      <c r="G19" s="15"/>
      <c r="H19" s="15"/>
      <c r="I19" s="15"/>
      <c r="J19" s="15">
        <f t="shared" si="0"/>
        <v>0</v>
      </c>
      <c r="K19" s="50">
        <f t="shared" si="1"/>
        <v>0</v>
      </c>
    </row>
    <row r="20" s="1" customFormat="1" ht="125" customHeight="1" spans="1:11">
      <c r="A20" s="15">
        <v>15</v>
      </c>
      <c r="B20" s="16" t="s">
        <v>61</v>
      </c>
      <c r="C20" s="16" t="s">
        <v>62</v>
      </c>
      <c r="D20" s="15" t="s">
        <v>56</v>
      </c>
      <c r="E20" s="17">
        <v>1</v>
      </c>
      <c r="F20" s="15"/>
      <c r="G20" s="15"/>
      <c r="H20" s="15"/>
      <c r="I20" s="15"/>
      <c r="J20" s="15">
        <f t="shared" si="0"/>
        <v>0</v>
      </c>
      <c r="K20" s="50">
        <f t="shared" si="1"/>
        <v>0</v>
      </c>
    </row>
    <row r="21" s="1" customFormat="1" ht="92" customHeight="1" spans="1:11">
      <c r="A21" s="15">
        <v>16</v>
      </c>
      <c r="B21" s="16" t="s">
        <v>63</v>
      </c>
      <c r="C21" s="16" t="s">
        <v>124</v>
      </c>
      <c r="D21" s="15" t="s">
        <v>65</v>
      </c>
      <c r="E21" s="17">
        <v>1</v>
      </c>
      <c r="F21" s="15"/>
      <c r="G21" s="15"/>
      <c r="H21" s="15"/>
      <c r="I21" s="15"/>
      <c r="J21" s="15">
        <f t="shared" si="0"/>
        <v>0</v>
      </c>
      <c r="K21" s="50">
        <f t="shared" si="1"/>
        <v>0</v>
      </c>
    </row>
    <row r="22" s="1" customFormat="1" ht="171" customHeight="1" spans="1:11">
      <c r="A22" s="15">
        <v>17</v>
      </c>
      <c r="B22" s="16" t="s">
        <v>68</v>
      </c>
      <c r="C22" s="16" t="s">
        <v>69</v>
      </c>
      <c r="D22" s="15" t="s">
        <v>32</v>
      </c>
      <c r="E22" s="17">
        <v>65.2</v>
      </c>
      <c r="F22" s="15"/>
      <c r="G22" s="15"/>
      <c r="H22" s="15"/>
      <c r="I22" s="15"/>
      <c r="J22" s="15">
        <f t="shared" si="0"/>
        <v>0</v>
      </c>
      <c r="K22" s="50">
        <f t="shared" si="1"/>
        <v>0</v>
      </c>
    </row>
    <row r="23" s="1" customFormat="1" ht="120" customHeight="1" spans="1:11">
      <c r="A23" s="15">
        <v>18</v>
      </c>
      <c r="B23" s="16" t="s">
        <v>70</v>
      </c>
      <c r="C23" s="16" t="s">
        <v>71</v>
      </c>
      <c r="D23" s="15" t="s">
        <v>15</v>
      </c>
      <c r="E23" s="17">
        <v>1</v>
      </c>
      <c r="F23" s="15"/>
      <c r="G23" s="15"/>
      <c r="H23" s="15"/>
      <c r="I23" s="15"/>
      <c r="J23" s="15">
        <f t="shared" si="0"/>
        <v>0</v>
      </c>
      <c r="K23" s="50">
        <f t="shared" si="1"/>
        <v>0</v>
      </c>
    </row>
    <row r="24" s="1" customFormat="1" ht="120" customHeight="1" spans="1:11">
      <c r="A24" s="15">
        <v>19</v>
      </c>
      <c r="B24" s="16" t="s">
        <v>72</v>
      </c>
      <c r="C24" s="16" t="s">
        <v>73</v>
      </c>
      <c r="D24" s="15" t="s">
        <v>74</v>
      </c>
      <c r="E24" s="17">
        <v>28.6</v>
      </c>
      <c r="F24" s="15"/>
      <c r="G24" s="15"/>
      <c r="H24" s="15"/>
      <c r="I24" s="15"/>
      <c r="J24" s="15">
        <f t="shared" si="0"/>
        <v>0</v>
      </c>
      <c r="K24" s="50">
        <f t="shared" si="1"/>
        <v>0</v>
      </c>
    </row>
    <row r="25" s="1" customFormat="1" ht="120" customHeight="1" spans="1:11">
      <c r="A25" s="15">
        <v>20</v>
      </c>
      <c r="B25" s="16" t="s">
        <v>75</v>
      </c>
      <c r="C25" s="16" t="s">
        <v>76</v>
      </c>
      <c r="D25" s="15" t="s">
        <v>77</v>
      </c>
      <c r="E25" s="17">
        <v>3.5</v>
      </c>
      <c r="F25" s="15"/>
      <c r="G25" s="15"/>
      <c r="H25" s="15"/>
      <c r="I25" s="15"/>
      <c r="J25" s="15">
        <f t="shared" si="0"/>
        <v>0</v>
      </c>
      <c r="K25" s="50">
        <f t="shared" si="1"/>
        <v>0</v>
      </c>
    </row>
    <row r="26" s="1" customFormat="1" ht="120" customHeight="1" spans="1:11">
      <c r="A26" s="15">
        <v>21</v>
      </c>
      <c r="B26" s="16" t="s">
        <v>78</v>
      </c>
      <c r="C26" s="16" t="s">
        <v>79</v>
      </c>
      <c r="D26" s="15" t="s">
        <v>77</v>
      </c>
      <c r="E26" s="17">
        <f>(0.6+1.8)*2</f>
        <v>4.8</v>
      </c>
      <c r="F26" s="15"/>
      <c r="G26" s="15"/>
      <c r="H26" s="15"/>
      <c r="I26" s="15"/>
      <c r="J26" s="15">
        <f t="shared" si="0"/>
        <v>0</v>
      </c>
      <c r="K26" s="50">
        <f t="shared" si="1"/>
        <v>0</v>
      </c>
    </row>
    <row r="27" s="1" customFormat="1" ht="120" customHeight="1" spans="1:11">
      <c r="A27" s="15">
        <v>22</v>
      </c>
      <c r="B27" s="16" t="s">
        <v>80</v>
      </c>
      <c r="C27" s="16" t="s">
        <v>81</v>
      </c>
      <c r="D27" s="15" t="s">
        <v>82</v>
      </c>
      <c r="E27" s="17">
        <v>1</v>
      </c>
      <c r="F27" s="15"/>
      <c r="G27" s="15"/>
      <c r="H27" s="15"/>
      <c r="I27" s="15"/>
      <c r="J27" s="15">
        <f t="shared" si="0"/>
        <v>0</v>
      </c>
      <c r="K27" s="50">
        <f t="shared" si="1"/>
        <v>0</v>
      </c>
    </row>
    <row r="28" s="1" customFormat="1" ht="120" customHeight="1" spans="1:12">
      <c r="A28" s="15">
        <v>23</v>
      </c>
      <c r="B28" s="16" t="s">
        <v>83</v>
      </c>
      <c r="C28" s="16" t="s">
        <v>84</v>
      </c>
      <c r="D28" s="15" t="s">
        <v>82</v>
      </c>
      <c r="E28" s="17">
        <v>5.6</v>
      </c>
      <c r="F28" s="15"/>
      <c r="G28" s="15"/>
      <c r="H28" s="15"/>
      <c r="I28" s="15"/>
      <c r="J28" s="15">
        <f t="shared" si="0"/>
        <v>0</v>
      </c>
      <c r="K28" s="50">
        <f t="shared" si="1"/>
        <v>0</v>
      </c>
      <c r="L28" s="50"/>
    </row>
    <row r="29" s="1" customFormat="1" ht="120" customHeight="1" spans="1:11">
      <c r="A29" s="15">
        <v>24</v>
      </c>
      <c r="B29" s="16" t="s">
        <v>85</v>
      </c>
      <c r="C29" s="16" t="s">
        <v>86</v>
      </c>
      <c r="D29" s="15" t="s">
        <v>82</v>
      </c>
      <c r="E29" s="17">
        <v>1</v>
      </c>
      <c r="F29" s="15"/>
      <c r="G29" s="15"/>
      <c r="H29" s="15"/>
      <c r="I29" s="15"/>
      <c r="J29" s="15">
        <f t="shared" si="0"/>
        <v>0</v>
      </c>
      <c r="K29" s="50">
        <f t="shared" si="1"/>
        <v>0</v>
      </c>
    </row>
    <row r="30" s="1" customFormat="1" ht="120" customHeight="1" spans="1:11">
      <c r="A30" s="15">
        <v>25</v>
      </c>
      <c r="B30" s="16" t="s">
        <v>87</v>
      </c>
      <c r="C30" s="16" t="s">
        <v>88</v>
      </c>
      <c r="D30" s="15" t="s">
        <v>82</v>
      </c>
      <c r="E30" s="17">
        <v>1</v>
      </c>
      <c r="F30" s="15"/>
      <c r="G30" s="15"/>
      <c r="H30" s="15"/>
      <c r="I30" s="15"/>
      <c r="J30" s="15">
        <f t="shared" si="0"/>
        <v>0</v>
      </c>
      <c r="K30" s="50">
        <f t="shared" si="1"/>
        <v>0</v>
      </c>
    </row>
    <row r="31" s="1" customFormat="1" ht="120" customHeight="1" spans="1:11">
      <c r="A31" s="15">
        <v>26</v>
      </c>
      <c r="B31" s="16" t="s">
        <v>89</v>
      </c>
      <c r="C31" s="16" t="s">
        <v>90</v>
      </c>
      <c r="D31" s="15" t="s">
        <v>82</v>
      </c>
      <c r="E31" s="17">
        <v>1</v>
      </c>
      <c r="F31" s="15"/>
      <c r="G31" s="15"/>
      <c r="H31" s="15"/>
      <c r="I31" s="15"/>
      <c r="J31" s="15">
        <f t="shared" si="0"/>
        <v>0</v>
      </c>
      <c r="K31" s="50">
        <f t="shared" si="1"/>
        <v>0</v>
      </c>
    </row>
    <row r="32" s="6" customFormat="1" ht="42" customHeight="1" spans="1:11">
      <c r="A32" s="15">
        <v>27</v>
      </c>
      <c r="B32" s="28" t="s">
        <v>93</v>
      </c>
      <c r="C32" s="28" t="s">
        <v>94</v>
      </c>
      <c r="D32" s="27" t="s">
        <v>74</v>
      </c>
      <c r="E32" s="27">
        <f>3.7*3.2</f>
        <v>11.84</v>
      </c>
      <c r="F32" s="15"/>
      <c r="G32" s="15"/>
      <c r="H32" s="15"/>
      <c r="I32" s="15"/>
      <c r="J32" s="15">
        <f t="shared" si="0"/>
        <v>0</v>
      </c>
      <c r="K32" s="50">
        <f t="shared" si="1"/>
        <v>0</v>
      </c>
    </row>
    <row r="33" s="6" customFormat="1" ht="21" customHeight="1" spans="1:11">
      <c r="A33" s="15">
        <v>28</v>
      </c>
      <c r="B33" s="28" t="s">
        <v>125</v>
      </c>
      <c r="C33" s="28" t="s">
        <v>96</v>
      </c>
      <c r="D33" s="41" t="s">
        <v>97</v>
      </c>
      <c r="E33" s="27">
        <v>2</v>
      </c>
      <c r="F33" s="15"/>
      <c r="G33" s="15"/>
      <c r="H33" s="15"/>
      <c r="I33" s="15"/>
      <c r="J33" s="15">
        <f t="shared" ref="J33:J40" si="2">F33+G33+H33+I33</f>
        <v>0</v>
      </c>
      <c r="K33" s="50">
        <f t="shared" ref="K33:K40" si="3">J33*E33</f>
        <v>0</v>
      </c>
    </row>
    <row r="34" s="1" customFormat="1" ht="23" customHeight="1" spans="1:11">
      <c r="A34" s="15">
        <v>29</v>
      </c>
      <c r="B34" s="42" t="s">
        <v>126</v>
      </c>
      <c r="C34" s="18" t="s">
        <v>127</v>
      </c>
      <c r="D34" s="15" t="s">
        <v>32</v>
      </c>
      <c r="E34" s="17">
        <f>2.4*1.8</f>
        <v>4.32</v>
      </c>
      <c r="F34" s="15"/>
      <c r="G34" s="15"/>
      <c r="H34" s="15"/>
      <c r="I34" s="15"/>
      <c r="J34" s="15">
        <f t="shared" si="2"/>
        <v>0</v>
      </c>
      <c r="K34" s="17">
        <f t="shared" si="3"/>
        <v>0</v>
      </c>
    </row>
    <row r="35" s="6" customFormat="1" ht="49" customHeight="1" spans="1:11">
      <c r="A35" s="15">
        <v>30</v>
      </c>
      <c r="B35" s="28" t="s">
        <v>128</v>
      </c>
      <c r="C35" s="28" t="s">
        <v>99</v>
      </c>
      <c r="D35" s="27" t="s">
        <v>15</v>
      </c>
      <c r="E35" s="27">
        <v>1</v>
      </c>
      <c r="F35" s="15"/>
      <c r="G35" s="15"/>
      <c r="H35" s="15"/>
      <c r="I35" s="15"/>
      <c r="J35" s="15">
        <f t="shared" si="2"/>
        <v>0</v>
      </c>
      <c r="K35" s="50">
        <f t="shared" si="3"/>
        <v>0</v>
      </c>
    </row>
    <row r="36" s="6" customFormat="1" ht="49" customHeight="1" spans="1:11">
      <c r="A36" s="15">
        <v>31</v>
      </c>
      <c r="B36" s="28" t="s">
        <v>100</v>
      </c>
      <c r="C36" s="28" t="s">
        <v>101</v>
      </c>
      <c r="D36" s="27" t="s">
        <v>15</v>
      </c>
      <c r="E36" s="27">
        <v>1</v>
      </c>
      <c r="F36" s="15"/>
      <c r="G36" s="15"/>
      <c r="H36" s="15"/>
      <c r="I36" s="15"/>
      <c r="J36" s="15">
        <f t="shared" si="2"/>
        <v>0</v>
      </c>
      <c r="K36" s="50">
        <f t="shared" si="3"/>
        <v>0</v>
      </c>
    </row>
    <row r="37" s="6" customFormat="1" ht="102" customHeight="1" spans="1:11">
      <c r="A37" s="15">
        <v>32</v>
      </c>
      <c r="B37" s="28" t="s">
        <v>102</v>
      </c>
      <c r="C37" s="28" t="s">
        <v>103</v>
      </c>
      <c r="D37" s="27" t="s">
        <v>77</v>
      </c>
      <c r="E37" s="27">
        <v>2.7</v>
      </c>
      <c r="F37" s="15"/>
      <c r="G37" s="15"/>
      <c r="H37" s="15"/>
      <c r="I37" s="15"/>
      <c r="J37" s="15">
        <f t="shared" si="2"/>
        <v>0</v>
      </c>
      <c r="K37" s="50">
        <f t="shared" si="3"/>
        <v>0</v>
      </c>
    </row>
    <row r="38" s="6" customFormat="1" ht="38" customHeight="1" spans="1:11">
      <c r="A38" s="15">
        <v>33</v>
      </c>
      <c r="B38" s="28" t="s">
        <v>106</v>
      </c>
      <c r="C38" s="28" t="s">
        <v>129</v>
      </c>
      <c r="D38" s="27" t="s">
        <v>15</v>
      </c>
      <c r="E38" s="27">
        <v>1</v>
      </c>
      <c r="F38" s="15"/>
      <c r="G38" s="15"/>
      <c r="H38" s="15"/>
      <c r="I38" s="15"/>
      <c r="J38" s="15"/>
      <c r="K38" s="50">
        <f t="shared" si="3"/>
        <v>0</v>
      </c>
    </row>
    <row r="39" s="6" customFormat="1" ht="38" customHeight="1" spans="1:11">
      <c r="A39" s="15">
        <v>34</v>
      </c>
      <c r="B39" s="28" t="s">
        <v>108</v>
      </c>
      <c r="C39" s="28" t="s">
        <v>109</v>
      </c>
      <c r="D39" s="27" t="s">
        <v>15</v>
      </c>
      <c r="E39" s="27">
        <v>1</v>
      </c>
      <c r="F39" s="15"/>
      <c r="G39" s="15"/>
      <c r="H39" s="15"/>
      <c r="I39" s="15"/>
      <c r="J39" s="15"/>
      <c r="K39" s="50"/>
    </row>
    <row r="40" s="6" customFormat="1" ht="24" customHeight="1" spans="1:11">
      <c r="A40" s="15">
        <v>35</v>
      </c>
      <c r="B40" s="28" t="s">
        <v>104</v>
      </c>
      <c r="C40" s="28" t="s">
        <v>105</v>
      </c>
      <c r="D40" s="27" t="s">
        <v>15</v>
      </c>
      <c r="E40" s="27">
        <v>1</v>
      </c>
      <c r="F40" s="15"/>
      <c r="G40" s="15"/>
      <c r="H40" s="15"/>
      <c r="I40" s="15"/>
      <c r="J40" s="15">
        <f>F40+G40+H40+I40</f>
        <v>0</v>
      </c>
      <c r="K40" s="50">
        <f>J40*E40</f>
        <v>0</v>
      </c>
    </row>
    <row r="41" s="6" customFormat="1" ht="38" customHeight="1" spans="1:11">
      <c r="A41" s="15">
        <v>36</v>
      </c>
      <c r="B41" s="28" t="s">
        <v>110</v>
      </c>
      <c r="C41" s="28" t="s">
        <v>111</v>
      </c>
      <c r="D41" s="27" t="s">
        <v>15</v>
      </c>
      <c r="E41" s="27">
        <v>1</v>
      </c>
      <c r="F41" s="15"/>
      <c r="G41" s="15"/>
      <c r="H41" s="15"/>
      <c r="I41" s="15"/>
      <c r="J41" s="15">
        <f>F41+G41+H41+I41</f>
        <v>0</v>
      </c>
      <c r="K41" s="50">
        <f>J41*E41</f>
        <v>0</v>
      </c>
    </row>
    <row r="42" s="6" customFormat="1" ht="38" customHeight="1" spans="1:11">
      <c r="A42" s="15">
        <v>37</v>
      </c>
      <c r="B42" s="28" t="s">
        <v>112</v>
      </c>
      <c r="C42" s="28" t="s">
        <v>113</v>
      </c>
      <c r="D42" s="27" t="s">
        <v>15</v>
      </c>
      <c r="E42" s="27">
        <v>1</v>
      </c>
      <c r="F42" s="15"/>
      <c r="G42" s="15"/>
      <c r="H42" s="15"/>
      <c r="I42" s="15"/>
      <c r="J42" s="15">
        <f>F42+G42+H42+I42</f>
        <v>0</v>
      </c>
      <c r="K42" s="50">
        <f>J42*E42</f>
        <v>0</v>
      </c>
    </row>
    <row r="43" customFormat="1" ht="48" customHeight="1" spans="1:11">
      <c r="A43" s="27">
        <v>38</v>
      </c>
      <c r="B43" s="28" t="s">
        <v>114</v>
      </c>
      <c r="C43" s="28" t="s">
        <v>115</v>
      </c>
      <c r="D43" s="27" t="s">
        <v>15</v>
      </c>
      <c r="E43" s="27">
        <v>1</v>
      </c>
      <c r="F43" s="41"/>
      <c r="G43" s="41"/>
      <c r="H43" s="41"/>
      <c r="I43" s="41"/>
      <c r="J43" s="15">
        <f>F43+G43+H43+I43</f>
        <v>0</v>
      </c>
      <c r="K43" s="50">
        <f>J43*E43</f>
        <v>0</v>
      </c>
    </row>
    <row r="44" ht="21" customHeight="1" spans="1:11">
      <c r="A44" s="45"/>
      <c r="B44" s="46" t="s">
        <v>6</v>
      </c>
      <c r="C44" s="47"/>
      <c r="D44" s="47"/>
      <c r="E44" s="45"/>
      <c r="F44" s="47"/>
      <c r="G44" s="47"/>
      <c r="H44" s="47"/>
      <c r="I44" s="47"/>
      <c r="J44" s="47"/>
      <c r="K44" s="47">
        <f>SUM(K6:K42)</f>
        <v>0</v>
      </c>
    </row>
    <row r="45" spans="1:11">
      <c r="A45" s="27"/>
      <c r="B45" s="28" t="s">
        <v>116</v>
      </c>
      <c r="C45" s="41"/>
      <c r="D45" s="41"/>
      <c r="E45" s="27"/>
      <c r="F45" s="41"/>
      <c r="G45" s="41"/>
      <c r="H45" s="41"/>
      <c r="I45" s="41">
        <f>23*3</f>
        <v>69</v>
      </c>
      <c r="J45" s="41"/>
      <c r="K45" s="41">
        <f>K44*I45</f>
        <v>0</v>
      </c>
    </row>
  </sheetData>
  <mergeCells count="2">
    <mergeCell ref="F3:I3"/>
    <mergeCell ref="A1:K2"/>
  </mergeCells>
  <pageMargins left="0.75" right="0.75" top="1" bottom="1" header="0.5" footer="0.5"/>
  <pageSetup paperSize="9" scale="8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K42"/>
  <sheetViews>
    <sheetView tabSelected="1" topLeftCell="A30" workbookViewId="0">
      <selection activeCell="C19" sqref="C19"/>
    </sheetView>
  </sheetViews>
  <sheetFormatPr defaultColWidth="8.89166666666667" defaultRowHeight="13.5"/>
  <cols>
    <col min="1" max="1" width="12.625" style="4"/>
    <col min="2" max="2" width="25.875" style="5" customWidth="1"/>
    <col min="3" max="3" width="45.25" style="5" customWidth="1"/>
    <col min="4" max="10" width="8.89166666666667" style="6"/>
    <col min="11" max="11" width="12.625" style="6"/>
    <col min="12" max="12" width="9.375" style="6"/>
    <col min="13" max="16384" width="8.89166666666667" style="6"/>
  </cols>
  <sheetData>
    <row r="1" spans="1:11">
      <c r="A1" s="34" t="s">
        <v>130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="1" customFormat="1" ht="20" customHeight="1" spans="1:11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</row>
    <row r="3" s="1" customFormat="1" ht="50" customHeight="1" spans="1:11">
      <c r="A3" s="10" t="s">
        <v>1</v>
      </c>
      <c r="B3" s="11" t="s">
        <v>2</v>
      </c>
      <c r="C3" s="12" t="s">
        <v>18</v>
      </c>
      <c r="D3" s="12" t="s">
        <v>19</v>
      </c>
      <c r="E3" s="13" t="s">
        <v>20</v>
      </c>
      <c r="F3" s="35" t="s">
        <v>21</v>
      </c>
      <c r="G3" s="36"/>
      <c r="H3" s="36"/>
      <c r="I3" s="48"/>
      <c r="J3" s="12" t="s">
        <v>22</v>
      </c>
      <c r="K3" s="13" t="s">
        <v>23</v>
      </c>
    </row>
    <row r="4" s="1" customFormat="1" ht="66" customHeight="1" spans="1:11">
      <c r="A4" s="10"/>
      <c r="B4" s="11"/>
      <c r="C4" s="12"/>
      <c r="D4" s="12"/>
      <c r="E4" s="13"/>
      <c r="F4" s="12" t="s">
        <v>24</v>
      </c>
      <c r="G4" s="12" t="s">
        <v>25</v>
      </c>
      <c r="H4" s="12" t="s">
        <v>26</v>
      </c>
      <c r="I4" s="12" t="s">
        <v>27</v>
      </c>
      <c r="J4" s="12"/>
      <c r="K4" s="13"/>
    </row>
    <row r="5" s="33" customFormat="1" ht="20" customHeight="1" spans="1:11">
      <c r="A5" s="37" t="s">
        <v>28</v>
      </c>
      <c r="B5" s="38" t="s">
        <v>131</v>
      </c>
      <c r="C5" s="38"/>
      <c r="D5" s="39"/>
      <c r="E5" s="40"/>
      <c r="F5" s="39"/>
      <c r="G5" s="39"/>
      <c r="H5" s="39"/>
      <c r="I5" s="39"/>
      <c r="J5" s="39"/>
      <c r="K5" s="49"/>
    </row>
    <row r="6" s="1" customFormat="1" ht="52" customHeight="1" spans="1:11">
      <c r="A6" s="15">
        <v>1</v>
      </c>
      <c r="B6" s="16" t="s">
        <v>30</v>
      </c>
      <c r="C6" s="16" t="s">
        <v>119</v>
      </c>
      <c r="D6" s="15" t="s">
        <v>32</v>
      </c>
      <c r="E6" s="17">
        <f>9*2.4</f>
        <v>21.6</v>
      </c>
      <c r="F6" s="15"/>
      <c r="G6" s="15"/>
      <c r="H6" s="15"/>
      <c r="I6" s="15"/>
      <c r="J6" s="15">
        <f>F6+G6+H6+I6</f>
        <v>0</v>
      </c>
      <c r="K6" s="50">
        <f>J6*E6</f>
        <v>0</v>
      </c>
    </row>
    <row r="7" s="1" customFormat="1" ht="92" customHeight="1" spans="1:11">
      <c r="A7" s="15">
        <v>2</v>
      </c>
      <c r="B7" s="16" t="s">
        <v>33</v>
      </c>
      <c r="C7" s="16" t="s">
        <v>34</v>
      </c>
      <c r="D7" s="15" t="s">
        <v>32</v>
      </c>
      <c r="E7" s="17">
        <f>28.6+7.2</f>
        <v>35.8</v>
      </c>
      <c r="F7" s="15"/>
      <c r="G7" s="15"/>
      <c r="H7" s="15"/>
      <c r="I7" s="15"/>
      <c r="J7" s="15">
        <f t="shared" ref="J7:J44" si="0">F7+G7+H7+I7</f>
        <v>0</v>
      </c>
      <c r="K7" s="50">
        <f t="shared" ref="K7:K44" si="1">J7*E7</f>
        <v>0</v>
      </c>
    </row>
    <row r="8" s="1" customFormat="1" ht="92" customHeight="1" spans="1:11">
      <c r="A8" s="15">
        <v>3</v>
      </c>
      <c r="B8" s="16" t="s">
        <v>35</v>
      </c>
      <c r="C8" s="16" t="s">
        <v>36</v>
      </c>
      <c r="D8" s="15" t="s">
        <v>8</v>
      </c>
      <c r="E8" s="17">
        <v>1</v>
      </c>
      <c r="F8" s="15"/>
      <c r="G8" s="15"/>
      <c r="H8" s="15"/>
      <c r="I8" s="15"/>
      <c r="J8" s="15">
        <f t="shared" si="0"/>
        <v>0</v>
      </c>
      <c r="K8" s="50">
        <f t="shared" si="1"/>
        <v>0</v>
      </c>
    </row>
    <row r="9" s="1" customFormat="1" ht="177" customHeight="1" spans="1:11">
      <c r="A9" s="15">
        <v>4</v>
      </c>
      <c r="B9" s="16" t="s">
        <v>37</v>
      </c>
      <c r="C9" s="16" t="s">
        <v>38</v>
      </c>
      <c r="D9" s="15" t="s">
        <v>32</v>
      </c>
      <c r="E9" s="17">
        <f>0.6*2.7</f>
        <v>1.62</v>
      </c>
      <c r="F9" s="15"/>
      <c r="G9" s="15"/>
      <c r="H9" s="15"/>
      <c r="I9" s="15"/>
      <c r="J9" s="15">
        <f t="shared" si="0"/>
        <v>0</v>
      </c>
      <c r="K9" s="50">
        <f t="shared" si="1"/>
        <v>0</v>
      </c>
    </row>
    <row r="10" s="1" customFormat="1" ht="160" customHeight="1" spans="1:11">
      <c r="A10" s="15">
        <v>5</v>
      </c>
      <c r="B10" s="16" t="s">
        <v>39</v>
      </c>
      <c r="C10" s="16" t="s">
        <v>120</v>
      </c>
      <c r="D10" s="15" t="s">
        <v>32</v>
      </c>
      <c r="E10" s="17">
        <v>35.8</v>
      </c>
      <c r="F10" s="15"/>
      <c r="G10" s="15"/>
      <c r="H10" s="15"/>
      <c r="I10" s="15"/>
      <c r="J10" s="15">
        <f t="shared" si="0"/>
        <v>0</v>
      </c>
      <c r="K10" s="50">
        <f t="shared" si="1"/>
        <v>0</v>
      </c>
    </row>
    <row r="11" s="1" customFormat="1" ht="159" customHeight="1" spans="1:11">
      <c r="A11" s="15">
        <v>6</v>
      </c>
      <c r="B11" s="16" t="s">
        <v>41</v>
      </c>
      <c r="C11" s="16" t="s">
        <v>42</v>
      </c>
      <c r="D11" s="15" t="s">
        <v>32</v>
      </c>
      <c r="E11" s="17">
        <v>26</v>
      </c>
      <c r="F11" s="15"/>
      <c r="G11" s="15"/>
      <c r="H11" s="15"/>
      <c r="I11" s="15"/>
      <c r="J11" s="15">
        <f t="shared" si="0"/>
        <v>0</v>
      </c>
      <c r="K11" s="50">
        <f t="shared" si="1"/>
        <v>0</v>
      </c>
    </row>
    <row r="12" s="1" customFormat="1" ht="113" customHeight="1" spans="1:11">
      <c r="A12" s="15">
        <v>7</v>
      </c>
      <c r="B12" s="16" t="s">
        <v>43</v>
      </c>
      <c r="C12" s="16" t="s">
        <v>121</v>
      </c>
      <c r="D12" s="15" t="s">
        <v>32</v>
      </c>
      <c r="E12" s="17">
        <v>7.26</v>
      </c>
      <c r="F12" s="15"/>
      <c r="G12" s="15"/>
      <c r="H12" s="15"/>
      <c r="I12" s="15"/>
      <c r="J12" s="15">
        <f t="shared" si="0"/>
        <v>0</v>
      </c>
      <c r="K12" s="50">
        <f t="shared" si="1"/>
        <v>0</v>
      </c>
    </row>
    <row r="13" s="1" customFormat="1" ht="167" customHeight="1" spans="1:11">
      <c r="A13" s="15">
        <v>8</v>
      </c>
      <c r="B13" s="16" t="s">
        <v>45</v>
      </c>
      <c r="C13" s="16" t="s">
        <v>46</v>
      </c>
      <c r="D13" s="15" t="s">
        <v>32</v>
      </c>
      <c r="E13" s="17">
        <f>9*2.4+7.2</f>
        <v>28.8</v>
      </c>
      <c r="F13" s="15"/>
      <c r="G13" s="15"/>
      <c r="H13" s="15"/>
      <c r="I13" s="15"/>
      <c r="J13" s="15">
        <f t="shared" si="0"/>
        <v>0</v>
      </c>
      <c r="K13" s="50">
        <f t="shared" si="1"/>
        <v>0</v>
      </c>
    </row>
    <row r="14" s="1" customFormat="1" ht="156" customHeight="1" spans="1:11">
      <c r="A14" s="15">
        <v>9</v>
      </c>
      <c r="B14" s="16" t="s">
        <v>132</v>
      </c>
      <c r="C14" s="18" t="s">
        <v>48</v>
      </c>
      <c r="D14" s="15" t="s">
        <v>32</v>
      </c>
      <c r="E14" s="17">
        <v>28</v>
      </c>
      <c r="F14" s="15"/>
      <c r="G14" s="15"/>
      <c r="H14" s="15"/>
      <c r="I14" s="15"/>
      <c r="J14" s="15">
        <f t="shared" si="0"/>
        <v>0</v>
      </c>
      <c r="K14" s="50">
        <f t="shared" si="1"/>
        <v>0</v>
      </c>
    </row>
    <row r="15" s="1" customFormat="1" ht="126" customHeight="1" spans="1:11">
      <c r="A15" s="15">
        <v>10</v>
      </c>
      <c r="B15" s="16" t="s">
        <v>52</v>
      </c>
      <c r="C15" s="16" t="s">
        <v>123</v>
      </c>
      <c r="D15" s="15" t="s">
        <v>32</v>
      </c>
      <c r="E15" s="17">
        <v>7.2</v>
      </c>
      <c r="F15" s="15"/>
      <c r="G15" s="15"/>
      <c r="H15" s="15"/>
      <c r="I15" s="15"/>
      <c r="J15" s="15">
        <f t="shared" si="0"/>
        <v>0</v>
      </c>
      <c r="K15" s="50">
        <f t="shared" si="1"/>
        <v>0</v>
      </c>
    </row>
    <row r="16" s="1" customFormat="1" ht="135" customHeight="1" spans="1:11">
      <c r="A16" s="15">
        <v>11</v>
      </c>
      <c r="B16" s="16" t="s">
        <v>54</v>
      </c>
      <c r="C16" s="16" t="s">
        <v>55</v>
      </c>
      <c r="D16" s="15" t="s">
        <v>56</v>
      </c>
      <c r="E16" s="17">
        <v>1</v>
      </c>
      <c r="F16" s="15"/>
      <c r="G16" s="15"/>
      <c r="H16" s="15"/>
      <c r="I16" s="15"/>
      <c r="J16" s="15">
        <f t="shared" si="0"/>
        <v>0</v>
      </c>
      <c r="K16" s="50">
        <f t="shared" si="1"/>
        <v>0</v>
      </c>
    </row>
    <row r="17" s="1" customFormat="1" ht="124" customHeight="1" spans="1:11">
      <c r="A17" s="15">
        <v>12</v>
      </c>
      <c r="B17" s="16" t="s">
        <v>57</v>
      </c>
      <c r="C17" s="16" t="s">
        <v>58</v>
      </c>
      <c r="D17" s="15" t="s">
        <v>56</v>
      </c>
      <c r="E17" s="17">
        <v>1</v>
      </c>
      <c r="F17" s="15"/>
      <c r="G17" s="15"/>
      <c r="H17" s="15"/>
      <c r="I17" s="15"/>
      <c r="J17" s="15">
        <f t="shared" si="0"/>
        <v>0</v>
      </c>
      <c r="K17" s="50">
        <f t="shared" si="1"/>
        <v>0</v>
      </c>
    </row>
    <row r="18" s="1" customFormat="1" ht="105" customHeight="1" spans="1:11">
      <c r="A18" s="15">
        <v>13</v>
      </c>
      <c r="B18" s="16" t="s">
        <v>59</v>
      </c>
      <c r="C18" s="16" t="s">
        <v>60</v>
      </c>
      <c r="D18" s="15" t="s">
        <v>56</v>
      </c>
      <c r="E18" s="17">
        <v>1</v>
      </c>
      <c r="F18" s="15"/>
      <c r="G18" s="15"/>
      <c r="H18" s="15"/>
      <c r="I18" s="15"/>
      <c r="J18" s="15">
        <f t="shared" si="0"/>
        <v>0</v>
      </c>
      <c r="K18" s="50">
        <f t="shared" si="1"/>
        <v>0</v>
      </c>
    </row>
    <row r="19" s="1" customFormat="1" ht="126" customHeight="1" spans="1:11">
      <c r="A19" s="15">
        <v>14</v>
      </c>
      <c r="B19" s="16" t="s">
        <v>61</v>
      </c>
      <c r="C19" s="16" t="s">
        <v>62</v>
      </c>
      <c r="D19" s="15" t="s">
        <v>56</v>
      </c>
      <c r="E19" s="17">
        <v>1</v>
      </c>
      <c r="F19" s="15"/>
      <c r="G19" s="15"/>
      <c r="H19" s="15"/>
      <c r="I19" s="15"/>
      <c r="J19" s="15">
        <f t="shared" si="0"/>
        <v>0</v>
      </c>
      <c r="K19" s="50">
        <f t="shared" si="1"/>
        <v>0</v>
      </c>
    </row>
    <row r="20" s="1" customFormat="1" ht="95" customHeight="1" spans="1:11">
      <c r="A20" s="15">
        <v>15</v>
      </c>
      <c r="B20" s="16" t="s">
        <v>63</v>
      </c>
      <c r="C20" s="16" t="s">
        <v>133</v>
      </c>
      <c r="D20" s="15" t="s">
        <v>65</v>
      </c>
      <c r="E20" s="17">
        <v>1</v>
      </c>
      <c r="F20" s="15"/>
      <c r="G20" s="15"/>
      <c r="H20" s="15"/>
      <c r="I20" s="15"/>
      <c r="J20" s="15">
        <f t="shared" si="0"/>
        <v>0</v>
      </c>
      <c r="K20" s="50">
        <f t="shared" si="1"/>
        <v>0</v>
      </c>
    </row>
    <row r="21" s="1" customFormat="1" ht="171" customHeight="1" spans="1:11">
      <c r="A21" s="15">
        <v>16</v>
      </c>
      <c r="B21" s="16" t="s">
        <v>68</v>
      </c>
      <c r="C21" s="16" t="s">
        <v>69</v>
      </c>
      <c r="D21" s="15" t="s">
        <v>32</v>
      </c>
      <c r="E21" s="17">
        <v>65.2</v>
      </c>
      <c r="F21" s="15"/>
      <c r="G21" s="15"/>
      <c r="H21" s="15"/>
      <c r="I21" s="15"/>
      <c r="J21" s="15">
        <f t="shared" si="0"/>
        <v>0</v>
      </c>
      <c r="K21" s="50">
        <f t="shared" si="1"/>
        <v>0</v>
      </c>
    </row>
    <row r="22" s="1" customFormat="1" ht="84" customHeight="1" spans="1:11">
      <c r="A22" s="15">
        <v>17</v>
      </c>
      <c r="B22" s="16" t="s">
        <v>70</v>
      </c>
      <c r="C22" s="16" t="s">
        <v>71</v>
      </c>
      <c r="D22" s="15" t="s">
        <v>15</v>
      </c>
      <c r="E22" s="17">
        <v>1</v>
      </c>
      <c r="F22" s="15"/>
      <c r="G22" s="15"/>
      <c r="H22" s="15"/>
      <c r="I22" s="15"/>
      <c r="J22" s="15">
        <f t="shared" si="0"/>
        <v>0</v>
      </c>
      <c r="K22" s="50">
        <f t="shared" si="1"/>
        <v>0</v>
      </c>
    </row>
    <row r="23" s="1" customFormat="1" ht="120" customHeight="1" spans="1:11">
      <c r="A23" s="15">
        <v>18</v>
      </c>
      <c r="B23" s="16" t="s">
        <v>72</v>
      </c>
      <c r="C23" s="16" t="s">
        <v>73</v>
      </c>
      <c r="D23" s="15" t="s">
        <v>74</v>
      </c>
      <c r="E23" s="17">
        <v>28.6</v>
      </c>
      <c r="F23" s="15"/>
      <c r="G23" s="15"/>
      <c r="H23" s="15"/>
      <c r="I23" s="15"/>
      <c r="J23" s="15">
        <f t="shared" si="0"/>
        <v>0</v>
      </c>
      <c r="K23" s="50">
        <f t="shared" si="1"/>
        <v>0</v>
      </c>
    </row>
    <row r="24" s="1" customFormat="1" ht="72" customHeight="1" spans="1:11">
      <c r="A24" s="15">
        <v>19</v>
      </c>
      <c r="B24" s="16" t="s">
        <v>75</v>
      </c>
      <c r="C24" s="16" t="s">
        <v>76</v>
      </c>
      <c r="D24" s="15" t="s">
        <v>77</v>
      </c>
      <c r="E24" s="17">
        <v>3.5</v>
      </c>
      <c r="F24" s="15"/>
      <c r="G24" s="15"/>
      <c r="H24" s="15"/>
      <c r="I24" s="15"/>
      <c r="J24" s="15">
        <f t="shared" si="0"/>
        <v>0</v>
      </c>
      <c r="K24" s="50">
        <f t="shared" si="1"/>
        <v>0</v>
      </c>
    </row>
    <row r="25" s="1" customFormat="1" ht="120" customHeight="1" spans="1:11">
      <c r="A25" s="15">
        <v>20</v>
      </c>
      <c r="B25" s="16" t="s">
        <v>78</v>
      </c>
      <c r="C25" s="16" t="s">
        <v>79</v>
      </c>
      <c r="D25" s="15" t="s">
        <v>77</v>
      </c>
      <c r="E25" s="17">
        <f>(0.6+1.8)*2</f>
        <v>4.8</v>
      </c>
      <c r="F25" s="15"/>
      <c r="G25" s="15"/>
      <c r="H25" s="15"/>
      <c r="I25" s="15"/>
      <c r="J25" s="15">
        <f t="shared" si="0"/>
        <v>0</v>
      </c>
      <c r="K25" s="50">
        <f t="shared" si="1"/>
        <v>0</v>
      </c>
    </row>
    <row r="26" s="1" customFormat="1" ht="59" customHeight="1" spans="1:11">
      <c r="A26" s="15">
        <v>21</v>
      </c>
      <c r="B26" s="16" t="s">
        <v>80</v>
      </c>
      <c r="C26" s="16" t="s">
        <v>81</v>
      </c>
      <c r="D26" s="15" t="s">
        <v>82</v>
      </c>
      <c r="E26" s="17">
        <v>1</v>
      </c>
      <c r="F26" s="15"/>
      <c r="G26" s="15"/>
      <c r="H26" s="15"/>
      <c r="I26" s="15"/>
      <c r="J26" s="15">
        <f t="shared" si="0"/>
        <v>0</v>
      </c>
      <c r="K26" s="50">
        <f t="shared" si="1"/>
        <v>0</v>
      </c>
    </row>
    <row r="27" s="1" customFormat="1" ht="59" customHeight="1" spans="1:11">
      <c r="A27" s="15">
        <v>22</v>
      </c>
      <c r="B27" s="16" t="s">
        <v>83</v>
      </c>
      <c r="C27" s="16" t="s">
        <v>84</v>
      </c>
      <c r="D27" s="15" t="s">
        <v>77</v>
      </c>
      <c r="E27" s="17">
        <v>5.6</v>
      </c>
      <c r="F27" s="15"/>
      <c r="G27" s="15"/>
      <c r="H27" s="15"/>
      <c r="I27" s="15"/>
      <c r="J27" s="15">
        <f t="shared" si="0"/>
        <v>0</v>
      </c>
      <c r="K27" s="50">
        <f t="shared" si="1"/>
        <v>0</v>
      </c>
    </row>
    <row r="28" s="1" customFormat="1" ht="63" customHeight="1" spans="1:11">
      <c r="A28" s="15">
        <v>23</v>
      </c>
      <c r="B28" s="16" t="s">
        <v>85</v>
      </c>
      <c r="C28" s="16" t="s">
        <v>86</v>
      </c>
      <c r="D28" s="15" t="s">
        <v>82</v>
      </c>
      <c r="E28" s="17">
        <v>1</v>
      </c>
      <c r="F28" s="15"/>
      <c r="G28" s="15"/>
      <c r="H28" s="15"/>
      <c r="I28" s="15"/>
      <c r="J28" s="15">
        <f t="shared" si="0"/>
        <v>0</v>
      </c>
      <c r="K28" s="50">
        <f t="shared" si="1"/>
        <v>0</v>
      </c>
    </row>
    <row r="29" s="1" customFormat="1" ht="37" customHeight="1" spans="1:11">
      <c r="A29" s="15">
        <v>24</v>
      </c>
      <c r="B29" s="16" t="s">
        <v>87</v>
      </c>
      <c r="C29" s="16" t="s">
        <v>88</v>
      </c>
      <c r="D29" s="15" t="s">
        <v>82</v>
      </c>
      <c r="E29" s="17">
        <v>1</v>
      </c>
      <c r="F29" s="15"/>
      <c r="G29" s="15"/>
      <c r="H29" s="15"/>
      <c r="I29" s="15"/>
      <c r="J29" s="15">
        <f t="shared" si="0"/>
        <v>0</v>
      </c>
      <c r="K29" s="50">
        <f t="shared" si="1"/>
        <v>0</v>
      </c>
    </row>
    <row r="30" s="1" customFormat="1" ht="67" customHeight="1" spans="1:11">
      <c r="A30" s="15">
        <v>25</v>
      </c>
      <c r="B30" s="16" t="s">
        <v>89</v>
      </c>
      <c r="C30" s="16" t="s">
        <v>90</v>
      </c>
      <c r="D30" s="15" t="s">
        <v>82</v>
      </c>
      <c r="E30" s="17">
        <v>1</v>
      </c>
      <c r="F30" s="15"/>
      <c r="G30" s="15"/>
      <c r="H30" s="15"/>
      <c r="I30" s="15"/>
      <c r="J30" s="15">
        <f t="shared" si="0"/>
        <v>0</v>
      </c>
      <c r="K30" s="50">
        <f t="shared" si="1"/>
        <v>0</v>
      </c>
    </row>
    <row r="31" ht="42" customHeight="1" spans="1:11">
      <c r="A31" s="15">
        <v>26</v>
      </c>
      <c r="B31" s="28" t="s">
        <v>93</v>
      </c>
      <c r="C31" s="28" t="s">
        <v>94</v>
      </c>
      <c r="D31" s="27" t="s">
        <v>74</v>
      </c>
      <c r="E31" s="41">
        <f>3.7*3.2</f>
        <v>11.84</v>
      </c>
      <c r="F31" s="15"/>
      <c r="G31" s="15"/>
      <c r="H31" s="15"/>
      <c r="I31" s="15"/>
      <c r="J31" s="15">
        <f t="shared" si="0"/>
        <v>0</v>
      </c>
      <c r="K31" s="50">
        <f t="shared" si="1"/>
        <v>0</v>
      </c>
    </row>
    <row r="32" ht="21" customHeight="1" spans="1:11">
      <c r="A32" s="15">
        <v>27</v>
      </c>
      <c r="B32" s="28" t="s">
        <v>134</v>
      </c>
      <c r="C32" s="28" t="s">
        <v>96</v>
      </c>
      <c r="D32" s="27" t="s">
        <v>97</v>
      </c>
      <c r="E32" s="41">
        <v>1</v>
      </c>
      <c r="F32" s="15"/>
      <c r="G32" s="15"/>
      <c r="H32" s="15"/>
      <c r="I32" s="15"/>
      <c r="J32" s="15">
        <f t="shared" si="0"/>
        <v>0</v>
      </c>
      <c r="K32" s="50">
        <f t="shared" si="1"/>
        <v>0</v>
      </c>
    </row>
    <row r="33" s="1" customFormat="1" ht="23" customHeight="1" spans="1:11">
      <c r="A33" s="15">
        <v>28</v>
      </c>
      <c r="B33" s="42" t="s">
        <v>126</v>
      </c>
      <c r="C33" s="18" t="s">
        <v>127</v>
      </c>
      <c r="D33" s="15" t="s">
        <v>32</v>
      </c>
      <c r="E33" s="17">
        <f>2.4*1.8</f>
        <v>4.32</v>
      </c>
      <c r="F33" s="15"/>
      <c r="G33" s="15"/>
      <c r="H33" s="15"/>
      <c r="I33" s="15"/>
      <c r="J33" s="15">
        <f t="shared" si="0"/>
        <v>0</v>
      </c>
      <c r="K33" s="50">
        <f t="shared" si="1"/>
        <v>0</v>
      </c>
    </row>
    <row r="34" s="1" customFormat="1" ht="55" customHeight="1" spans="1:11">
      <c r="A34" s="15">
        <v>29</v>
      </c>
      <c r="B34" s="43" t="s">
        <v>135</v>
      </c>
      <c r="C34" s="44" t="s">
        <v>136</v>
      </c>
      <c r="D34" s="15" t="s">
        <v>8</v>
      </c>
      <c r="E34" s="15">
        <v>1</v>
      </c>
      <c r="F34" s="15"/>
      <c r="G34" s="15"/>
      <c r="H34" s="15"/>
      <c r="I34" s="15"/>
      <c r="J34" s="15">
        <f t="shared" si="0"/>
        <v>0</v>
      </c>
      <c r="K34" s="50">
        <f t="shared" si="1"/>
        <v>0</v>
      </c>
    </row>
    <row r="35" ht="49" customHeight="1" spans="1:11">
      <c r="A35" s="15">
        <v>30</v>
      </c>
      <c r="B35" s="28" t="s">
        <v>128</v>
      </c>
      <c r="C35" s="28" t="s">
        <v>99</v>
      </c>
      <c r="D35" s="27" t="s">
        <v>15</v>
      </c>
      <c r="E35" s="41">
        <v>1</v>
      </c>
      <c r="F35" s="15"/>
      <c r="G35" s="15"/>
      <c r="H35" s="15"/>
      <c r="I35" s="15"/>
      <c r="J35" s="15">
        <f t="shared" si="0"/>
        <v>0</v>
      </c>
      <c r="K35" s="50">
        <f t="shared" si="1"/>
        <v>0</v>
      </c>
    </row>
    <row r="36" ht="49" customHeight="1" spans="1:11">
      <c r="A36" s="15">
        <v>31</v>
      </c>
      <c r="B36" s="28" t="s">
        <v>100</v>
      </c>
      <c r="C36" s="28" t="s">
        <v>101</v>
      </c>
      <c r="D36" s="27" t="s">
        <v>15</v>
      </c>
      <c r="E36" s="41">
        <v>1</v>
      </c>
      <c r="F36" s="15"/>
      <c r="G36" s="15"/>
      <c r="H36" s="15"/>
      <c r="I36" s="15"/>
      <c r="J36" s="15">
        <f t="shared" si="0"/>
        <v>0</v>
      </c>
      <c r="K36" s="50">
        <f t="shared" si="1"/>
        <v>0</v>
      </c>
    </row>
    <row r="37" ht="125" customHeight="1" spans="1:11">
      <c r="A37" s="15">
        <v>32</v>
      </c>
      <c r="B37" s="28" t="s">
        <v>102</v>
      </c>
      <c r="C37" s="28" t="s">
        <v>103</v>
      </c>
      <c r="D37" s="27" t="s">
        <v>77</v>
      </c>
      <c r="E37" s="41">
        <v>2.7</v>
      </c>
      <c r="F37" s="15"/>
      <c r="G37" s="15"/>
      <c r="H37" s="15"/>
      <c r="I37" s="15"/>
      <c r="J37" s="15">
        <f t="shared" si="0"/>
        <v>0</v>
      </c>
      <c r="K37" s="50">
        <f t="shared" si="1"/>
        <v>0</v>
      </c>
    </row>
    <row r="38" ht="21" customHeight="1" spans="1:11">
      <c r="A38" s="15">
        <v>33</v>
      </c>
      <c r="B38" s="28" t="s">
        <v>104</v>
      </c>
      <c r="C38" s="28" t="s">
        <v>105</v>
      </c>
      <c r="D38" s="27" t="s">
        <v>15</v>
      </c>
      <c r="E38" s="41">
        <v>1</v>
      </c>
      <c r="F38" s="15"/>
      <c r="G38" s="15"/>
      <c r="H38" s="15"/>
      <c r="I38" s="15"/>
      <c r="J38" s="15">
        <f t="shared" si="0"/>
        <v>0</v>
      </c>
      <c r="K38" s="50">
        <f t="shared" si="1"/>
        <v>0</v>
      </c>
    </row>
    <row r="39" ht="38" customHeight="1" spans="1:11">
      <c r="A39" s="15">
        <v>34</v>
      </c>
      <c r="B39" s="28" t="s">
        <v>110</v>
      </c>
      <c r="C39" s="28" t="s">
        <v>111</v>
      </c>
      <c r="D39" s="27" t="s">
        <v>15</v>
      </c>
      <c r="E39" s="41">
        <v>1</v>
      </c>
      <c r="F39" s="15"/>
      <c r="G39" s="15"/>
      <c r="H39" s="15"/>
      <c r="I39" s="15"/>
      <c r="J39" s="15">
        <f t="shared" si="0"/>
        <v>0</v>
      </c>
      <c r="K39" s="50">
        <f t="shared" si="1"/>
        <v>0</v>
      </c>
    </row>
    <row r="40" ht="38" customHeight="1" spans="1:11">
      <c r="A40" s="15">
        <v>35</v>
      </c>
      <c r="B40" s="28" t="s">
        <v>112</v>
      </c>
      <c r="C40" s="28" t="s">
        <v>113</v>
      </c>
      <c r="D40" s="27" t="s">
        <v>15</v>
      </c>
      <c r="E40" s="41">
        <v>1</v>
      </c>
      <c r="F40" s="15"/>
      <c r="G40" s="15"/>
      <c r="H40" s="15"/>
      <c r="I40" s="15"/>
      <c r="J40" s="15">
        <f t="shared" si="0"/>
        <v>0</v>
      </c>
      <c r="K40" s="50">
        <f t="shared" si="1"/>
        <v>0</v>
      </c>
    </row>
    <row r="41" ht="21" customHeight="1" spans="1:11">
      <c r="A41" s="45"/>
      <c r="B41" s="46" t="s">
        <v>6</v>
      </c>
      <c r="C41" s="46"/>
      <c r="D41" s="47"/>
      <c r="E41" s="47"/>
      <c r="F41" s="47"/>
      <c r="G41" s="47"/>
      <c r="H41" s="47"/>
      <c r="I41" s="47"/>
      <c r="J41" s="47"/>
      <c r="K41" s="47">
        <f>SUM(K6:K40)</f>
        <v>0</v>
      </c>
    </row>
    <row r="42" spans="1:11">
      <c r="A42" s="27"/>
      <c r="B42" s="28" t="s">
        <v>116</v>
      </c>
      <c r="C42" s="28"/>
      <c r="D42" s="41"/>
      <c r="E42" s="41"/>
      <c r="F42" s="41"/>
      <c r="G42" s="41"/>
      <c r="H42" s="41"/>
      <c r="I42" s="41">
        <v>23</v>
      </c>
      <c r="J42" s="41"/>
      <c r="K42" s="41">
        <f>K41*I42</f>
        <v>0</v>
      </c>
    </row>
  </sheetData>
  <mergeCells count="2">
    <mergeCell ref="F3:I3"/>
    <mergeCell ref="A1:K2"/>
  </mergeCells>
  <pageMargins left="0.75" right="0.75" top="1" bottom="1" header="0.5" footer="0.5"/>
  <pageSetup paperSize="9" scale="8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K30"/>
  <sheetViews>
    <sheetView topLeftCell="A13" workbookViewId="0">
      <selection activeCell="A1" sqref="A1:K1"/>
    </sheetView>
  </sheetViews>
  <sheetFormatPr defaultColWidth="8.89166666666667" defaultRowHeight="13.5"/>
  <cols>
    <col min="1" max="1" width="8.89166666666667" style="4"/>
    <col min="2" max="2" width="33" style="5" customWidth="1"/>
    <col min="3" max="3" width="42.875" style="6" customWidth="1"/>
    <col min="4" max="8" width="8.89166666666667" style="4"/>
    <col min="9" max="9" width="22.25" style="4" customWidth="1"/>
    <col min="10" max="10" width="8.89166666666667" style="4"/>
    <col min="11" max="11" width="13.775" style="4" customWidth="1"/>
    <col min="12" max="16384" width="8.89166666666667" style="6"/>
  </cols>
  <sheetData>
    <row r="1" s="1" customFormat="1" ht="20" customHeight="1" spans="1:11">
      <c r="A1" s="7" t="s">
        <v>137</v>
      </c>
      <c r="B1" s="8"/>
      <c r="C1" s="7"/>
      <c r="D1" s="7"/>
      <c r="E1" s="9"/>
      <c r="F1" s="7"/>
      <c r="G1" s="7"/>
      <c r="H1" s="7"/>
      <c r="I1" s="7"/>
      <c r="J1" s="7"/>
      <c r="K1" s="9"/>
    </row>
    <row r="2" s="1" customFormat="1" ht="20" customHeight="1" spans="1:11">
      <c r="A2" s="10" t="s">
        <v>1</v>
      </c>
      <c r="B2" s="11" t="s">
        <v>2</v>
      </c>
      <c r="C2" s="12" t="s">
        <v>18</v>
      </c>
      <c r="D2" s="12" t="s">
        <v>19</v>
      </c>
      <c r="E2" s="13" t="s">
        <v>20</v>
      </c>
      <c r="F2" s="10" t="s">
        <v>21</v>
      </c>
      <c r="G2" s="10"/>
      <c r="H2" s="10"/>
      <c r="I2" s="10"/>
      <c r="J2" s="12" t="s">
        <v>22</v>
      </c>
      <c r="K2" s="13" t="s">
        <v>23</v>
      </c>
    </row>
    <row r="3" s="1" customFormat="1" ht="68" customHeight="1" spans="1:11">
      <c r="A3" s="10"/>
      <c r="B3" s="11"/>
      <c r="C3" s="12"/>
      <c r="D3" s="10"/>
      <c r="E3" s="14"/>
      <c r="F3" s="12" t="s">
        <v>24</v>
      </c>
      <c r="G3" s="12" t="s">
        <v>25</v>
      </c>
      <c r="H3" s="12" t="s">
        <v>26</v>
      </c>
      <c r="I3" s="12" t="s">
        <v>27</v>
      </c>
      <c r="J3" s="12"/>
      <c r="K3" s="13"/>
    </row>
    <row r="4" s="1" customFormat="1" ht="43" customHeight="1" spans="1:11">
      <c r="A4" s="10" t="s">
        <v>28</v>
      </c>
      <c r="B4" s="11" t="s">
        <v>138</v>
      </c>
      <c r="C4" s="12"/>
      <c r="D4" s="10"/>
      <c r="E4" s="14"/>
      <c r="F4" s="12"/>
      <c r="G4" s="12"/>
      <c r="H4" s="12"/>
      <c r="I4" s="12"/>
      <c r="J4" s="12"/>
      <c r="K4" s="13"/>
    </row>
    <row r="5" s="1" customFormat="1" ht="116" customHeight="1" spans="1:11">
      <c r="A5" s="15">
        <v>1</v>
      </c>
      <c r="B5" s="16" t="s">
        <v>139</v>
      </c>
      <c r="C5" s="16" t="s">
        <v>140</v>
      </c>
      <c r="D5" s="15" t="s">
        <v>32</v>
      </c>
      <c r="E5" s="17">
        <v>157</v>
      </c>
      <c r="F5" s="12"/>
      <c r="G5" s="12"/>
      <c r="H5" s="12"/>
      <c r="I5" s="12"/>
      <c r="J5" s="12"/>
      <c r="K5" s="17">
        <f t="shared" ref="K5:K19" si="0">J5*E5</f>
        <v>0</v>
      </c>
    </row>
    <row r="6" s="1" customFormat="1" ht="153" customHeight="1" spans="1:11">
      <c r="A6" s="15">
        <v>2</v>
      </c>
      <c r="B6" s="16" t="s">
        <v>141</v>
      </c>
      <c r="C6" s="18" t="s">
        <v>48</v>
      </c>
      <c r="D6" s="15" t="s">
        <v>32</v>
      </c>
      <c r="E6" s="17">
        <v>20</v>
      </c>
      <c r="F6" s="12"/>
      <c r="G6" s="12"/>
      <c r="H6" s="12"/>
      <c r="I6" s="12"/>
      <c r="J6" s="12"/>
      <c r="K6" s="17">
        <f t="shared" si="0"/>
        <v>0</v>
      </c>
    </row>
    <row r="7" s="1" customFormat="1" ht="153" customHeight="1" spans="1:11">
      <c r="A7" s="15">
        <v>3</v>
      </c>
      <c r="B7" s="16" t="s">
        <v>142</v>
      </c>
      <c r="C7" s="18" t="s">
        <v>143</v>
      </c>
      <c r="D7" s="15" t="s">
        <v>74</v>
      </c>
      <c r="E7" s="17">
        <f>125+1.6*9+15</f>
        <v>154.4</v>
      </c>
      <c r="F7" s="12"/>
      <c r="G7" s="12"/>
      <c r="H7" s="12"/>
      <c r="I7" s="12"/>
      <c r="J7" s="12"/>
      <c r="K7" s="17">
        <f t="shared" si="0"/>
        <v>0</v>
      </c>
    </row>
    <row r="8" s="1" customFormat="1" ht="153" customHeight="1" spans="1:11">
      <c r="A8" s="15">
        <v>4</v>
      </c>
      <c r="B8" s="16" t="s">
        <v>144</v>
      </c>
      <c r="C8" s="18" t="s">
        <v>145</v>
      </c>
      <c r="D8" s="15" t="s">
        <v>32</v>
      </c>
      <c r="E8" s="17">
        <v>24.5</v>
      </c>
      <c r="F8" s="12"/>
      <c r="G8" s="12"/>
      <c r="H8" s="12"/>
      <c r="I8" s="12"/>
      <c r="J8" s="12"/>
      <c r="K8" s="17">
        <f t="shared" si="0"/>
        <v>0</v>
      </c>
    </row>
    <row r="9" s="1" customFormat="1" ht="153" customHeight="1" spans="1:11">
      <c r="A9" s="15">
        <v>5</v>
      </c>
      <c r="B9" s="16" t="s">
        <v>146</v>
      </c>
      <c r="C9" s="16" t="s">
        <v>147</v>
      </c>
      <c r="D9" s="15" t="s">
        <v>32</v>
      </c>
      <c r="E9" s="17">
        <f>33+13*2*0.4*2.4</f>
        <v>57.96</v>
      </c>
      <c r="F9" s="12"/>
      <c r="G9" s="12"/>
      <c r="H9" s="12"/>
      <c r="I9" s="12"/>
      <c r="J9" s="12"/>
      <c r="K9" s="17">
        <f t="shared" si="0"/>
        <v>0</v>
      </c>
    </row>
    <row r="10" s="1" customFormat="1" ht="153" customHeight="1" spans="1:11">
      <c r="A10" s="15">
        <v>6</v>
      </c>
      <c r="B10" s="16" t="s">
        <v>63</v>
      </c>
      <c r="C10" s="16" t="s">
        <v>148</v>
      </c>
      <c r="D10" s="15" t="s">
        <v>65</v>
      </c>
      <c r="E10" s="17">
        <v>1</v>
      </c>
      <c r="F10" s="12"/>
      <c r="G10" s="12"/>
      <c r="H10" s="12"/>
      <c r="I10" s="12"/>
      <c r="J10" s="12"/>
      <c r="K10" s="17">
        <f t="shared" si="0"/>
        <v>0</v>
      </c>
    </row>
    <row r="11" s="1" customFormat="1" ht="153" customHeight="1" spans="1:11">
      <c r="A11" s="15">
        <v>7</v>
      </c>
      <c r="B11" s="16" t="s">
        <v>149</v>
      </c>
      <c r="C11" s="16" t="s">
        <v>150</v>
      </c>
      <c r="D11" s="15" t="s">
        <v>32</v>
      </c>
      <c r="E11" s="17">
        <f>157+4.8*0.3*11+30</f>
        <v>202.84</v>
      </c>
      <c r="F11" s="12"/>
      <c r="G11" s="12"/>
      <c r="H11" s="12"/>
      <c r="I11" s="12"/>
      <c r="J11" s="12"/>
      <c r="K11" s="17">
        <f t="shared" si="0"/>
        <v>0</v>
      </c>
    </row>
    <row r="12" s="1" customFormat="1" ht="153" customHeight="1" spans="1:11">
      <c r="A12" s="15">
        <v>8</v>
      </c>
      <c r="B12" s="16" t="s">
        <v>151</v>
      </c>
      <c r="C12" s="16" t="s">
        <v>152</v>
      </c>
      <c r="D12" s="15" t="s">
        <v>82</v>
      </c>
      <c r="E12" s="17">
        <v>4</v>
      </c>
      <c r="F12" s="12"/>
      <c r="G12" s="12"/>
      <c r="H12" s="12"/>
      <c r="I12" s="12"/>
      <c r="J12" s="12"/>
      <c r="K12" s="17">
        <f t="shared" si="0"/>
        <v>0</v>
      </c>
    </row>
    <row r="13" s="1" customFormat="1" ht="153" customHeight="1" spans="1:11">
      <c r="A13" s="15">
        <v>9</v>
      </c>
      <c r="B13" s="16" t="s">
        <v>91</v>
      </c>
      <c r="C13" s="16" t="s">
        <v>153</v>
      </c>
      <c r="D13" s="15" t="s">
        <v>77</v>
      </c>
      <c r="E13" s="17">
        <f>121-23*1.2-3-4.4</f>
        <v>86</v>
      </c>
      <c r="F13" s="12"/>
      <c r="G13" s="12"/>
      <c r="H13" s="12"/>
      <c r="I13" s="12"/>
      <c r="J13" s="12"/>
      <c r="K13" s="17">
        <f t="shared" si="0"/>
        <v>0</v>
      </c>
    </row>
    <row r="14" s="1" customFormat="1" ht="153" customHeight="1" spans="1:11">
      <c r="A14" s="15">
        <v>10</v>
      </c>
      <c r="B14" s="16" t="s">
        <v>66</v>
      </c>
      <c r="C14" s="16" t="s">
        <v>67</v>
      </c>
      <c r="D14" s="15" t="s">
        <v>74</v>
      </c>
      <c r="E14" s="17">
        <v>157</v>
      </c>
      <c r="F14" s="12"/>
      <c r="G14" s="12"/>
      <c r="H14" s="12"/>
      <c r="I14" s="12"/>
      <c r="J14" s="12"/>
      <c r="K14" s="17">
        <f t="shared" si="0"/>
        <v>0</v>
      </c>
    </row>
    <row r="15" s="1" customFormat="1" ht="79" customHeight="1" spans="1:11">
      <c r="A15" s="15">
        <v>11</v>
      </c>
      <c r="B15" s="16" t="s">
        <v>154</v>
      </c>
      <c r="C15" s="16" t="s">
        <v>155</v>
      </c>
      <c r="D15" s="15" t="s">
        <v>77</v>
      </c>
      <c r="E15" s="17">
        <f>19+3.5*9+1.3*1.7</f>
        <v>52.71</v>
      </c>
      <c r="F15" s="12"/>
      <c r="G15" s="12"/>
      <c r="H15" s="12"/>
      <c r="I15" s="12"/>
      <c r="J15" s="12"/>
      <c r="K15" s="17">
        <f t="shared" si="0"/>
        <v>0</v>
      </c>
    </row>
    <row r="16" s="1" customFormat="1" ht="119" customHeight="1" spans="1:11">
      <c r="A16" s="15">
        <v>12</v>
      </c>
      <c r="B16" s="16" t="s">
        <v>156</v>
      </c>
      <c r="C16" s="18" t="s">
        <v>157</v>
      </c>
      <c r="D16" s="15" t="s">
        <v>74</v>
      </c>
      <c r="E16" s="17">
        <f>18+5.4</f>
        <v>23.4</v>
      </c>
      <c r="F16" s="12"/>
      <c r="G16" s="12"/>
      <c r="H16" s="12"/>
      <c r="I16" s="12"/>
      <c r="J16" s="12"/>
      <c r="K16" s="17">
        <f t="shared" si="0"/>
        <v>0</v>
      </c>
    </row>
    <row r="17" s="2" customFormat="1" ht="27" customHeight="1" spans="1:11">
      <c r="A17" s="15">
        <v>13</v>
      </c>
      <c r="B17" s="16" t="s">
        <v>158</v>
      </c>
      <c r="C17" s="19"/>
      <c r="D17" s="15" t="s">
        <v>65</v>
      </c>
      <c r="E17" s="17">
        <v>1</v>
      </c>
      <c r="F17" s="12"/>
      <c r="G17" s="12"/>
      <c r="H17" s="12"/>
      <c r="I17" s="12"/>
      <c r="J17" s="12"/>
      <c r="K17" s="17">
        <f t="shared" si="0"/>
        <v>0</v>
      </c>
    </row>
    <row r="18" s="2" customFormat="1" ht="27" customHeight="1" spans="1:11">
      <c r="A18" s="20"/>
      <c r="B18" s="21" t="s">
        <v>6</v>
      </c>
      <c r="C18" s="22" t="s">
        <v>159</v>
      </c>
      <c r="D18" s="20"/>
      <c r="E18" s="23"/>
      <c r="F18" s="12"/>
      <c r="G18" s="12"/>
      <c r="H18" s="12"/>
      <c r="I18" s="12"/>
      <c r="J18" s="12"/>
      <c r="K18" s="23">
        <f>SUM(K5:K17)</f>
        <v>0</v>
      </c>
    </row>
    <row r="19" s="2" customFormat="1" ht="27" customHeight="1" spans="1:11">
      <c r="A19" s="20"/>
      <c r="B19" s="21" t="s">
        <v>160</v>
      </c>
      <c r="C19" s="22"/>
      <c r="D19" s="20" t="s">
        <v>8</v>
      </c>
      <c r="E19" s="23">
        <v>14</v>
      </c>
      <c r="F19" s="12"/>
      <c r="G19" s="12"/>
      <c r="H19" s="12"/>
      <c r="I19" s="12"/>
      <c r="J19" s="12"/>
      <c r="K19" s="23">
        <f>K18*2</f>
        <v>0</v>
      </c>
    </row>
    <row r="20" s="3" customFormat="1" ht="27" customHeight="1" spans="1:11">
      <c r="A20" s="24" t="s">
        <v>161</v>
      </c>
      <c r="B20" s="25" t="s">
        <v>162</v>
      </c>
      <c r="C20" s="26"/>
      <c r="D20" s="24"/>
      <c r="E20" s="24"/>
      <c r="F20" s="12"/>
      <c r="G20" s="12"/>
      <c r="H20" s="12"/>
      <c r="I20" s="12"/>
      <c r="J20" s="12"/>
      <c r="K20" s="24"/>
    </row>
    <row r="21" ht="159" customHeight="1" spans="1:11">
      <c r="A21" s="27">
        <v>1</v>
      </c>
      <c r="B21" s="28" t="s">
        <v>163</v>
      </c>
      <c r="C21" s="29" t="s">
        <v>164</v>
      </c>
      <c r="D21" s="27" t="s">
        <v>74</v>
      </c>
      <c r="E21" s="27">
        <f>2.2*4.8*23</f>
        <v>242.88</v>
      </c>
      <c r="F21" s="12"/>
      <c r="G21" s="12"/>
      <c r="H21" s="12"/>
      <c r="I21" s="12"/>
      <c r="J21" s="12"/>
      <c r="K21" s="27">
        <f>J21*E21</f>
        <v>0</v>
      </c>
    </row>
    <row r="22" ht="198" customHeight="1" spans="1:11">
      <c r="A22" s="27">
        <v>2</v>
      </c>
      <c r="B22" s="28" t="s">
        <v>165</v>
      </c>
      <c r="C22" s="29" t="s">
        <v>166</v>
      </c>
      <c r="D22" s="27" t="s">
        <v>74</v>
      </c>
      <c r="E22" s="27">
        <f>3*4.8*23</f>
        <v>331.2</v>
      </c>
      <c r="F22" s="12"/>
      <c r="G22" s="12"/>
      <c r="H22" s="12"/>
      <c r="I22" s="12"/>
      <c r="J22" s="12"/>
      <c r="K22" s="27">
        <f t="shared" ref="K22:K30" si="1">J22*E22</f>
        <v>0</v>
      </c>
    </row>
    <row r="23" s="1" customFormat="1" ht="159" customHeight="1" spans="1:11">
      <c r="A23" s="27">
        <v>3</v>
      </c>
      <c r="B23" s="16" t="s">
        <v>167</v>
      </c>
      <c r="C23" s="29" t="s">
        <v>168</v>
      </c>
      <c r="D23" s="15" t="s">
        <v>32</v>
      </c>
      <c r="E23" s="17">
        <f>E22*2</f>
        <v>662.4</v>
      </c>
      <c r="F23" s="12"/>
      <c r="G23" s="12"/>
      <c r="H23" s="12"/>
      <c r="I23" s="12"/>
      <c r="J23" s="12"/>
      <c r="K23" s="27">
        <f t="shared" si="1"/>
        <v>0</v>
      </c>
    </row>
    <row r="24" ht="247" customHeight="1" spans="1:11">
      <c r="A24" s="27">
        <v>4</v>
      </c>
      <c r="B24" s="28" t="s">
        <v>169</v>
      </c>
      <c r="C24" s="29" t="s">
        <v>170</v>
      </c>
      <c r="D24" s="27" t="s">
        <v>82</v>
      </c>
      <c r="E24" s="27">
        <v>7</v>
      </c>
      <c r="F24" s="12"/>
      <c r="G24" s="12"/>
      <c r="H24" s="12"/>
      <c r="I24" s="12"/>
      <c r="J24" s="12"/>
      <c r="K24" s="27">
        <f t="shared" si="1"/>
        <v>0</v>
      </c>
    </row>
    <row r="25" ht="159" customHeight="1" spans="1:11">
      <c r="A25" s="27">
        <v>5</v>
      </c>
      <c r="B25" s="28" t="s">
        <v>171</v>
      </c>
      <c r="C25" s="29" t="s">
        <v>172</v>
      </c>
      <c r="D25" s="15" t="s">
        <v>32</v>
      </c>
      <c r="E25" s="27">
        <f>2.4*7</f>
        <v>16.8</v>
      </c>
      <c r="F25" s="12"/>
      <c r="G25" s="12"/>
      <c r="H25" s="12"/>
      <c r="I25" s="12"/>
      <c r="J25" s="12"/>
      <c r="K25" s="27">
        <f t="shared" si="1"/>
        <v>0</v>
      </c>
    </row>
    <row r="26" ht="159" customHeight="1" spans="1:11">
      <c r="A26" s="27">
        <v>6</v>
      </c>
      <c r="B26" s="28" t="s">
        <v>173</v>
      </c>
      <c r="C26" s="29" t="s">
        <v>164</v>
      </c>
      <c r="D26" s="15" t="s">
        <v>32</v>
      </c>
      <c r="E26" s="27">
        <f>2.2*3.6*7</f>
        <v>55.44</v>
      </c>
      <c r="F26" s="12"/>
      <c r="G26" s="12"/>
      <c r="H26" s="12"/>
      <c r="I26" s="12"/>
      <c r="J26" s="12"/>
      <c r="K26" s="27">
        <f t="shared" si="1"/>
        <v>0</v>
      </c>
    </row>
    <row r="27" ht="204" customHeight="1" spans="1:11">
      <c r="A27" s="27">
        <v>7</v>
      </c>
      <c r="B27" s="28" t="s">
        <v>174</v>
      </c>
      <c r="C27" s="29" t="s">
        <v>166</v>
      </c>
      <c r="D27" s="15" t="s">
        <v>32</v>
      </c>
      <c r="E27" s="27">
        <f>3*3.6*7</f>
        <v>75.6</v>
      </c>
      <c r="F27" s="12"/>
      <c r="G27" s="12"/>
      <c r="H27" s="12"/>
      <c r="I27" s="12"/>
      <c r="J27" s="12"/>
      <c r="K27" s="27">
        <f t="shared" si="1"/>
        <v>0</v>
      </c>
    </row>
    <row r="28" ht="159" customHeight="1" spans="1:11">
      <c r="A28" s="27">
        <v>8</v>
      </c>
      <c r="B28" s="16" t="s">
        <v>175</v>
      </c>
      <c r="C28" s="29" t="s">
        <v>168</v>
      </c>
      <c r="D28" s="15" t="s">
        <v>32</v>
      </c>
      <c r="E28" s="27">
        <f>(E27+E25)*2</f>
        <v>184.8</v>
      </c>
      <c r="F28" s="12"/>
      <c r="G28" s="12"/>
      <c r="H28" s="12"/>
      <c r="I28" s="12"/>
      <c r="J28" s="12"/>
      <c r="K28" s="27">
        <f t="shared" si="1"/>
        <v>0</v>
      </c>
    </row>
    <row r="29" s="4" customFormat="1" ht="27" customHeight="1" spans="1:11">
      <c r="A29" s="27">
        <v>10</v>
      </c>
      <c r="B29" s="30" t="s">
        <v>176</v>
      </c>
      <c r="C29" s="31"/>
      <c r="D29" s="31" t="s">
        <v>74</v>
      </c>
      <c r="E29" s="31">
        <v>14000</v>
      </c>
      <c r="F29" s="12"/>
      <c r="G29" s="12"/>
      <c r="H29" s="12"/>
      <c r="I29" s="12"/>
      <c r="J29" s="12"/>
      <c r="K29" s="27">
        <f t="shared" si="1"/>
        <v>0</v>
      </c>
    </row>
    <row r="30" s="4" customFormat="1" ht="27" customHeight="1" spans="1:11">
      <c r="A30" s="31"/>
      <c r="B30" s="32" t="s">
        <v>177</v>
      </c>
      <c r="C30" s="31"/>
      <c r="D30" s="31"/>
      <c r="E30" s="31"/>
      <c r="F30" s="31"/>
      <c r="G30" s="31"/>
      <c r="H30" s="31"/>
      <c r="I30" s="31"/>
      <c r="J30" s="31"/>
      <c r="K30" s="31">
        <f>SUM(K21:K29)</f>
        <v>0</v>
      </c>
    </row>
  </sheetData>
  <mergeCells count="9">
    <mergeCell ref="A1:K1"/>
    <mergeCell ref="F2:I2"/>
    <mergeCell ref="A2:A3"/>
    <mergeCell ref="B2:B3"/>
    <mergeCell ref="C2:C3"/>
    <mergeCell ref="D2:D3"/>
    <mergeCell ref="E2:E3"/>
    <mergeCell ref="J2:J3"/>
    <mergeCell ref="K2:K3"/>
  </mergeCell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汇总表</vt:lpstr>
      <vt:lpstr>4人间</vt:lpstr>
      <vt:lpstr>6人间</vt:lpstr>
      <vt:lpstr>3层6人间</vt:lpstr>
      <vt:lpstr>过道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❤️Ｃ</cp:lastModifiedBy>
  <dcterms:created xsi:type="dcterms:W3CDTF">2023-05-12T11:15:00Z</dcterms:created>
  <dcterms:modified xsi:type="dcterms:W3CDTF">2025-06-28T08:55:17Z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8BAC56104090462EA1EB621DE8667587_13</vt:lpwstr>
  </property>
</Properties>
</file>